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280" windowHeight="6660"/>
  </bookViews>
  <sheets>
    <sheet name="Primary current limitation" sheetId="1" r:id="rId1"/>
    <sheet name="Иллюстрации" sheetId="2" r:id="rId2"/>
  </sheets>
  <calcPr calcId="162913"/>
</workbook>
</file>

<file path=xl/calcChain.xml><?xml version="1.0" encoding="utf-8"?>
<calcChain xmlns="http://schemas.openxmlformats.org/spreadsheetml/2006/main">
  <c r="AG20" i="1" l="1"/>
  <c r="U20" i="1"/>
  <c r="V20" i="1" s="1"/>
  <c r="AG19" i="1"/>
  <c r="U19" i="1"/>
  <c r="V19" i="1" s="1"/>
  <c r="X20" i="1" l="1"/>
  <c r="W20" i="1"/>
  <c r="X19" i="1"/>
  <c r="W19" i="1"/>
  <c r="AK19" i="1"/>
  <c r="AK20" i="1"/>
  <c r="U29" i="1"/>
  <c r="V29" i="1" s="1"/>
  <c r="X29" i="1" s="1"/>
  <c r="U28" i="1"/>
  <c r="V28" i="1" s="1"/>
  <c r="X28" i="1" s="1"/>
  <c r="U27" i="1"/>
  <c r="V27" i="1" s="1"/>
  <c r="U26" i="1"/>
  <c r="V26" i="1" s="1"/>
  <c r="U25" i="1"/>
  <c r="V25" i="1" s="1"/>
  <c r="X25" i="1" s="1"/>
  <c r="U24" i="1"/>
  <c r="V24" i="1" s="1"/>
  <c r="X24" i="1" s="1"/>
  <c r="U23" i="1"/>
  <c r="V23" i="1" s="1"/>
  <c r="U22" i="1"/>
  <c r="V22" i="1" s="1"/>
  <c r="U21" i="1"/>
  <c r="V21" i="1" s="1"/>
  <c r="X21" i="1" s="1"/>
  <c r="U18" i="1"/>
  <c r="V18" i="1" s="1"/>
  <c r="X18" i="1" s="1"/>
  <c r="U17" i="1"/>
  <c r="V17" i="1" s="1"/>
  <c r="X17" i="1" s="1"/>
  <c r="U16" i="1"/>
  <c r="V16" i="1" s="1"/>
  <c r="X16" i="1" s="1"/>
  <c r="U15" i="1"/>
  <c r="V15" i="1" s="1"/>
  <c r="U14" i="1"/>
  <c r="V14" i="1" s="1"/>
  <c r="U13" i="1"/>
  <c r="V13" i="1" s="1"/>
  <c r="X13" i="1" s="1"/>
  <c r="U12" i="1"/>
  <c r="V12" i="1" s="1"/>
  <c r="X12" i="1" s="1"/>
  <c r="U11" i="1"/>
  <c r="V11" i="1" s="1"/>
  <c r="U10" i="1"/>
  <c r="V10" i="1" s="1"/>
  <c r="U9" i="1"/>
  <c r="V9" i="1" s="1"/>
  <c r="X9" i="1" s="1"/>
  <c r="U8" i="1"/>
  <c r="V8" i="1" s="1"/>
  <c r="X8" i="1" s="1"/>
  <c r="AD19" i="1" l="1"/>
  <c r="Y19" i="1"/>
  <c r="AB19" i="1"/>
  <c r="AC19" i="1" s="1"/>
  <c r="Z19" i="1"/>
  <c r="AJ19" i="1"/>
  <c r="AD20" i="1"/>
  <c r="Y20" i="1"/>
  <c r="AB20" i="1"/>
  <c r="Z20" i="1"/>
  <c r="AJ20" i="1"/>
  <c r="X22" i="1"/>
  <c r="X11" i="1"/>
  <c r="X15" i="1"/>
  <c r="X23" i="1"/>
  <c r="X27" i="1"/>
  <c r="X10" i="1"/>
  <c r="X26" i="1"/>
  <c r="X14" i="1"/>
  <c r="AG29" i="1"/>
  <c r="AG28" i="1"/>
  <c r="AG27" i="1"/>
  <c r="AG26" i="1"/>
  <c r="AG25" i="1"/>
  <c r="AG24" i="1"/>
  <c r="AG23" i="1"/>
  <c r="AG22" i="1"/>
  <c r="AG21" i="1"/>
  <c r="AG18" i="1"/>
  <c r="AG17" i="1"/>
  <c r="AG16" i="1"/>
  <c r="AG15" i="1"/>
  <c r="AG14" i="1"/>
  <c r="AG13" i="1"/>
  <c r="AG12" i="1"/>
  <c r="AG11" i="1"/>
  <c r="AG10" i="1"/>
  <c r="AG9" i="1"/>
  <c r="E27" i="1"/>
  <c r="W27" i="1" s="1"/>
  <c r="E26" i="1"/>
  <c r="F26" i="1" s="1"/>
  <c r="E25" i="1"/>
  <c r="E24" i="1"/>
  <c r="E29" i="1"/>
  <c r="E28" i="1"/>
  <c r="E23" i="1"/>
  <c r="F23" i="1" s="1"/>
  <c r="E21" i="1"/>
  <c r="E20" i="1"/>
  <c r="E19" i="1"/>
  <c r="E18" i="1"/>
  <c r="F18" i="1" s="1"/>
  <c r="AI20" i="1" l="1"/>
  <c r="AM20" i="1" s="1"/>
  <c r="AE19" i="1"/>
  <c r="AA19" i="1"/>
  <c r="AQ19" i="1" s="1"/>
  <c r="AS20" i="1"/>
  <c r="AE20" i="1"/>
  <c r="AA20" i="1"/>
  <c r="AQ20" i="1" s="1"/>
  <c r="AS19" i="1"/>
  <c r="AC20" i="1"/>
  <c r="AH19" i="1"/>
  <c r="AI19" i="1"/>
  <c r="AM19" i="1" s="1"/>
  <c r="AN19" i="1" s="1"/>
  <c r="AO19" i="1" s="1"/>
  <c r="AH20" i="1"/>
  <c r="F19" i="1"/>
  <c r="W23" i="1"/>
  <c r="AB23" i="1" s="1"/>
  <c r="W26" i="1"/>
  <c r="Y27" i="1"/>
  <c r="AB27" i="1"/>
  <c r="AC27" i="1" s="1"/>
  <c r="F20" i="1"/>
  <c r="F29" i="1"/>
  <c r="AK29" i="1" s="1"/>
  <c r="W29" i="1"/>
  <c r="F21" i="1"/>
  <c r="AK21" i="1" s="1"/>
  <c r="W21" i="1"/>
  <c r="F24" i="1"/>
  <c r="AK24" i="1" s="1"/>
  <c r="W24" i="1"/>
  <c r="W18" i="1"/>
  <c r="F28" i="1"/>
  <c r="AK28" i="1" s="1"/>
  <c r="W28" i="1"/>
  <c r="F25" i="1"/>
  <c r="AK25" i="1" s="1"/>
  <c r="W25" i="1"/>
  <c r="F27" i="1"/>
  <c r="AK27" i="1" s="1"/>
  <c r="AK26" i="1"/>
  <c r="AK18" i="1"/>
  <c r="AK23" i="1"/>
  <c r="AG8" i="1"/>
  <c r="E8" i="1"/>
  <c r="AN20" i="1" l="1"/>
  <c r="AO20" i="1" s="1"/>
  <c r="AL20" i="1"/>
  <c r="AP19" i="1"/>
  <c r="AR19" i="1" s="1"/>
  <c r="AL19" i="1"/>
  <c r="AT19" i="1" s="1"/>
  <c r="AF20" i="1"/>
  <c r="AF19" i="1"/>
  <c r="AP20" i="1"/>
  <c r="AR20" i="1" s="1"/>
  <c r="AB26" i="1"/>
  <c r="Y26" i="1"/>
  <c r="Y23" i="1"/>
  <c r="AA23" i="1" s="1"/>
  <c r="AD27" i="1"/>
  <c r="Y18" i="1"/>
  <c r="AH18" i="1" s="1"/>
  <c r="AB18" i="1"/>
  <c r="AC18" i="1" s="1"/>
  <c r="AB21" i="1"/>
  <c r="AC21" i="1" s="1"/>
  <c r="Y21" i="1"/>
  <c r="AH21" i="1" s="1"/>
  <c r="AB25" i="1"/>
  <c r="AC25" i="1" s="1"/>
  <c r="Y25" i="1"/>
  <c r="AH25" i="1" s="1"/>
  <c r="AB28" i="1"/>
  <c r="AC28" i="1" s="1"/>
  <c r="Y28" i="1"/>
  <c r="AH28" i="1" s="1"/>
  <c r="AB24" i="1"/>
  <c r="AC24" i="1" s="1"/>
  <c r="Y24" i="1"/>
  <c r="AH24" i="1" s="1"/>
  <c r="AB29" i="1"/>
  <c r="AC29" i="1" s="1"/>
  <c r="Y29" i="1"/>
  <c r="F8" i="1"/>
  <c r="AK8" i="1" s="1"/>
  <c r="W8" i="1"/>
  <c r="AJ24" i="1"/>
  <c r="AI27" i="1"/>
  <c r="AM27" i="1" s="1"/>
  <c r="AN27" i="1" s="1"/>
  <c r="AO27" i="1" s="1"/>
  <c r="AH27" i="1"/>
  <c r="AJ26" i="1"/>
  <c r="Z21" i="1"/>
  <c r="AJ21" i="1"/>
  <c r="Z28" i="1"/>
  <c r="AJ28" i="1"/>
  <c r="Z29" i="1"/>
  <c r="AJ29" i="1"/>
  <c r="Z27" i="1"/>
  <c r="AJ27" i="1"/>
  <c r="AS27" i="1"/>
  <c r="Z18" i="1"/>
  <c r="AJ18" i="1"/>
  <c r="Z25" i="1"/>
  <c r="AJ25" i="1"/>
  <c r="AE27" i="1"/>
  <c r="AA27" i="1"/>
  <c r="Z8" i="1"/>
  <c r="AT20" i="1" l="1"/>
  <c r="AV20" i="1" s="1"/>
  <c r="AU19" i="1"/>
  <c r="AS25" i="1"/>
  <c r="AC26" i="1"/>
  <c r="AD26" i="1" s="1"/>
  <c r="AA25" i="1"/>
  <c r="AF25" i="1" s="1"/>
  <c r="AD28" i="1"/>
  <c r="AI29" i="1"/>
  <c r="AM29" i="1" s="1"/>
  <c r="AN29" i="1" s="1"/>
  <c r="AO29" i="1" s="1"/>
  <c r="AS26" i="1"/>
  <c r="AS23" i="1"/>
  <c r="AH26" i="1"/>
  <c r="AA26" i="1"/>
  <c r="AQ26" i="1" s="1"/>
  <c r="AD21" i="1"/>
  <c r="AE26" i="1"/>
  <c r="AD18" i="1"/>
  <c r="AD25" i="1"/>
  <c r="AD29" i="1"/>
  <c r="AD24" i="1"/>
  <c r="AS29" i="1"/>
  <c r="AA24" i="1"/>
  <c r="AQ24" i="1" s="1"/>
  <c r="AA29" i="1"/>
  <c r="AF29" i="1" s="1"/>
  <c r="AE29" i="1"/>
  <c r="AE28" i="1"/>
  <c r="AI18" i="1"/>
  <c r="AM18" i="1" s="1"/>
  <c r="AN18" i="1" s="1"/>
  <c r="AO18" i="1" s="1"/>
  <c r="AA18" i="1"/>
  <c r="AQ18" i="1" s="1"/>
  <c r="AS18" i="1"/>
  <c r="AE18" i="1"/>
  <c r="AA28" i="1"/>
  <c r="AF28" i="1" s="1"/>
  <c r="AE25" i="1"/>
  <c r="AI28" i="1"/>
  <c r="AM28" i="1" s="1"/>
  <c r="AN28" i="1" s="1"/>
  <c r="AO28" i="1" s="1"/>
  <c r="AS28" i="1"/>
  <c r="AH29" i="1"/>
  <c r="AL29" i="1" s="1"/>
  <c r="AI25" i="1"/>
  <c r="AM25" i="1" s="1"/>
  <c r="AN25" i="1" s="1"/>
  <c r="AO25" i="1" s="1"/>
  <c r="Y8" i="1"/>
  <c r="AA8" i="1" s="1"/>
  <c r="AB8" i="1"/>
  <c r="AC8" i="1" s="1"/>
  <c r="AD8" i="1" s="1"/>
  <c r="AA21" i="1"/>
  <c r="AQ21" i="1" s="1"/>
  <c r="AE23" i="1"/>
  <c r="AE21" i="1"/>
  <c r="AH23" i="1"/>
  <c r="AJ23" i="1"/>
  <c r="Z24" i="1"/>
  <c r="AI21" i="1"/>
  <c r="AM21" i="1" s="1"/>
  <c r="AN21" i="1" s="1"/>
  <c r="AO21" i="1" s="1"/>
  <c r="Z26" i="1"/>
  <c r="Z23" i="1"/>
  <c r="AS24" i="1"/>
  <c r="AI26" i="1"/>
  <c r="AM26" i="1" s="1"/>
  <c r="AE24" i="1"/>
  <c r="AI24" i="1"/>
  <c r="AM24" i="1" s="1"/>
  <c r="AN24" i="1" s="1"/>
  <c r="AO24" i="1" s="1"/>
  <c r="AS21" i="1"/>
  <c r="AC23" i="1"/>
  <c r="AI23" i="1"/>
  <c r="AM23" i="1" s="1"/>
  <c r="AL27" i="1"/>
  <c r="AF27" i="1"/>
  <c r="AQ27" i="1"/>
  <c r="AP27" i="1"/>
  <c r="AQ23" i="1"/>
  <c r="AJ8" i="1"/>
  <c r="E22" i="1"/>
  <c r="E17" i="1"/>
  <c r="E16" i="1"/>
  <c r="E15" i="1"/>
  <c r="E14" i="1"/>
  <c r="E13" i="1"/>
  <c r="E12" i="1"/>
  <c r="W12" i="1" s="1"/>
  <c r="E11" i="1"/>
  <c r="E10" i="1"/>
  <c r="E9" i="1"/>
  <c r="AQ25" i="1" l="1"/>
  <c r="AP25" i="1"/>
  <c r="AU20" i="1"/>
  <c r="AN26" i="1"/>
  <c r="AO26" i="1" s="1"/>
  <c r="AQ29" i="1"/>
  <c r="AP29" i="1"/>
  <c r="AF24" i="1"/>
  <c r="AL21" i="1"/>
  <c r="AL18" i="1"/>
  <c r="AF26" i="1"/>
  <c r="AP18" i="1"/>
  <c r="AR18" i="1" s="1"/>
  <c r="AL25" i="1"/>
  <c r="AP23" i="1"/>
  <c r="AR23" i="1" s="1"/>
  <c r="AD23" i="1"/>
  <c r="AL28" i="1"/>
  <c r="AF23" i="1"/>
  <c r="AN23" i="1"/>
  <c r="AO23" i="1" s="1"/>
  <c r="F9" i="1"/>
  <c r="AK9" i="1" s="1"/>
  <c r="W9" i="1"/>
  <c r="F13" i="1"/>
  <c r="AK13" i="1" s="1"/>
  <c r="W13" i="1"/>
  <c r="F17" i="1"/>
  <c r="AK17" i="1" s="1"/>
  <c r="W17" i="1"/>
  <c r="F10" i="1"/>
  <c r="AK10" i="1" s="1"/>
  <c r="W10" i="1"/>
  <c r="F14" i="1"/>
  <c r="AK14" i="1" s="1"/>
  <c r="W14" i="1"/>
  <c r="F22" i="1"/>
  <c r="AK22" i="1" s="1"/>
  <c r="W22" i="1"/>
  <c r="AP26" i="1"/>
  <c r="AR26" i="1" s="1"/>
  <c r="AF18" i="1"/>
  <c r="F11" i="1"/>
  <c r="AK11" i="1" s="1"/>
  <c r="W11" i="1"/>
  <c r="F15" i="1"/>
  <c r="AK15" i="1" s="1"/>
  <c r="W15" i="1"/>
  <c r="AQ28" i="1"/>
  <c r="AB12" i="1"/>
  <c r="Y12" i="1"/>
  <c r="F16" i="1"/>
  <c r="AK16" i="1" s="1"/>
  <c r="W16" i="1"/>
  <c r="AP28" i="1"/>
  <c r="AR25" i="1"/>
  <c r="AF21" i="1"/>
  <c r="AR27" i="1"/>
  <c r="AT27" i="1" s="1"/>
  <c r="AL24" i="1"/>
  <c r="AP24" i="1"/>
  <c r="AR24" i="1" s="1"/>
  <c r="AP21" i="1"/>
  <c r="AR21" i="1" s="1"/>
  <c r="AL26" i="1"/>
  <c r="AL23" i="1"/>
  <c r="AE8" i="1"/>
  <c r="AH8" i="1"/>
  <c r="AS8" i="1"/>
  <c r="AI8" i="1"/>
  <c r="AM8" i="1" s="1"/>
  <c r="AN8" i="1" s="1"/>
  <c r="AO8" i="1" s="1"/>
  <c r="AQ8" i="1"/>
  <c r="AP8" i="1"/>
  <c r="AF8" i="1"/>
  <c r="F12" i="1"/>
  <c r="AR29" i="1" l="1"/>
  <c r="AT29" i="1" s="1"/>
  <c r="AU27" i="1"/>
  <c r="AT21" i="1"/>
  <c r="AT18" i="1"/>
  <c r="AT25" i="1"/>
  <c r="AJ9" i="1"/>
  <c r="AR28" i="1"/>
  <c r="AT28" i="1" s="1"/>
  <c r="Y15" i="1"/>
  <c r="AB15" i="1"/>
  <c r="AB16" i="1"/>
  <c r="Y16" i="1"/>
  <c r="AA16" i="1" s="1"/>
  <c r="AQ16" i="1" s="1"/>
  <c r="Y14" i="1"/>
  <c r="AH14" i="1" s="1"/>
  <c r="AB14" i="1"/>
  <c r="AB13" i="1"/>
  <c r="Y13" i="1"/>
  <c r="AA13" i="1" s="1"/>
  <c r="AQ13" i="1" s="1"/>
  <c r="Y11" i="1"/>
  <c r="AA11" i="1" s="1"/>
  <c r="AQ11" i="1" s="1"/>
  <c r="AB11" i="1"/>
  <c r="Y22" i="1"/>
  <c r="AH22" i="1" s="1"/>
  <c r="AB22" i="1"/>
  <c r="Y10" i="1"/>
  <c r="AH10" i="1" s="1"/>
  <c r="AB10" i="1"/>
  <c r="AB17" i="1"/>
  <c r="Y17" i="1"/>
  <c r="AH17" i="1" s="1"/>
  <c r="AB9" i="1"/>
  <c r="Y9" i="1"/>
  <c r="AT24" i="1"/>
  <c r="AT23" i="1"/>
  <c r="AT26" i="1"/>
  <c r="AV27" i="1" s="1"/>
  <c r="AU29" i="1"/>
  <c r="AS12" i="1"/>
  <c r="AJ12" i="1"/>
  <c r="AH12" i="1"/>
  <c r="AJ17" i="1"/>
  <c r="AI12" i="1"/>
  <c r="AM12" i="1" s="1"/>
  <c r="AK12" i="1"/>
  <c r="Z22" i="1"/>
  <c r="AJ22" i="1"/>
  <c r="AJ10" i="1"/>
  <c r="AJ11" i="1"/>
  <c r="AJ14" i="1"/>
  <c r="AL8" i="1"/>
  <c r="AR8" i="1"/>
  <c r="AA12" i="1"/>
  <c r="AQ12" i="1" s="1"/>
  <c r="AE12" i="1"/>
  <c r="Z12" i="1"/>
  <c r="Z10" i="1"/>
  <c r="Z14" i="1"/>
  <c r="AC12" i="1"/>
  <c r="Z11" i="1"/>
  <c r="Z17" i="1"/>
  <c r="AU23" i="1" l="1"/>
  <c r="AU28" i="1"/>
  <c r="AV28" i="1"/>
  <c r="AU21" i="1"/>
  <c r="AV21" i="1"/>
  <c r="AU24" i="1"/>
  <c r="AV24" i="1"/>
  <c r="AU25" i="1"/>
  <c r="AV25" i="1"/>
  <c r="AV26" i="1"/>
  <c r="AV19" i="1"/>
  <c r="AV29" i="1"/>
  <c r="AU18" i="1"/>
  <c r="AU26" i="1"/>
  <c r="AS11" i="1"/>
  <c r="AI13" i="1"/>
  <c r="AM13" i="1" s="1"/>
  <c r="AS14" i="1"/>
  <c r="AS17" i="1"/>
  <c r="AS22" i="1"/>
  <c r="AH9" i="1"/>
  <c r="AS9" i="1"/>
  <c r="AC17" i="1"/>
  <c r="AI17" i="1"/>
  <c r="AM17" i="1" s="1"/>
  <c r="AJ15" i="1"/>
  <c r="AS15" i="1"/>
  <c r="AH15" i="1"/>
  <c r="AL12" i="1"/>
  <c r="AI9" i="1"/>
  <c r="AM9" i="1" s="1"/>
  <c r="AS10" i="1"/>
  <c r="AN12" i="1"/>
  <c r="AO12" i="1" s="1"/>
  <c r="AC22" i="1"/>
  <c r="AD22" i="1" s="1"/>
  <c r="AI22" i="1"/>
  <c r="AM22" i="1" s="1"/>
  <c r="AP12" i="1"/>
  <c r="AR12" i="1" s="1"/>
  <c r="AI15" i="1"/>
  <c r="AM15" i="1" s="1"/>
  <c r="AS13" i="1"/>
  <c r="AJ13" i="1"/>
  <c r="AH13" i="1"/>
  <c r="AH16" i="1"/>
  <c r="AS16" i="1"/>
  <c r="AJ16" i="1"/>
  <c r="AH11" i="1"/>
  <c r="AI16" i="1"/>
  <c r="AM16" i="1" s="1"/>
  <c r="AC14" i="1"/>
  <c r="AD14" i="1" s="1"/>
  <c r="AI14" i="1"/>
  <c r="AM14" i="1" s="1"/>
  <c r="AI11" i="1"/>
  <c r="AM11" i="1" s="1"/>
  <c r="AC10" i="1"/>
  <c r="AI10" i="1"/>
  <c r="AM10" i="1" s="1"/>
  <c r="AC16" i="1"/>
  <c r="AD16" i="1" s="1"/>
  <c r="AT8" i="1"/>
  <c r="AE16" i="1"/>
  <c r="Z16" i="1"/>
  <c r="AE13" i="1"/>
  <c r="Z13" i="1"/>
  <c r="AC13" i="1"/>
  <c r="AD13" i="1" s="1"/>
  <c r="AD10" i="1"/>
  <c r="AC15" i="1"/>
  <c r="AD15" i="1" s="1"/>
  <c r="AF12" i="1"/>
  <c r="AC11" i="1"/>
  <c r="AD11" i="1" s="1"/>
  <c r="Z15" i="1"/>
  <c r="AE11" i="1"/>
  <c r="AA10" i="1"/>
  <c r="AE10" i="1"/>
  <c r="AA17" i="1"/>
  <c r="AQ17" i="1" s="1"/>
  <c r="AE17" i="1"/>
  <c r="AA15" i="1"/>
  <c r="AQ15" i="1" s="1"/>
  <c r="AE15" i="1"/>
  <c r="AA22" i="1"/>
  <c r="AE22" i="1"/>
  <c r="AA14" i="1"/>
  <c r="AE14" i="1"/>
  <c r="AA9" i="1"/>
  <c r="AQ9" i="1" s="1"/>
  <c r="AE9" i="1"/>
  <c r="AD17" i="1"/>
  <c r="AD12" i="1"/>
  <c r="Z9" i="1"/>
  <c r="AC9" i="1"/>
  <c r="AD9" i="1" s="1"/>
  <c r="AU8" i="1" l="1"/>
  <c r="AL17" i="1"/>
  <c r="AT12" i="1"/>
  <c r="AN14" i="1"/>
  <c r="AO14" i="1" s="1"/>
  <c r="AL11" i="1"/>
  <c r="AL13" i="1"/>
  <c r="AN9" i="1"/>
  <c r="AO9" i="1" s="1"/>
  <c r="AP11" i="1"/>
  <c r="AR11" i="1" s="1"/>
  <c r="AN10" i="1"/>
  <c r="AO10" i="1" s="1"/>
  <c r="AL14" i="1"/>
  <c r="AP10" i="1"/>
  <c r="AP22" i="1"/>
  <c r="AN16" i="1"/>
  <c r="AO16" i="1" s="1"/>
  <c r="AF14" i="1"/>
  <c r="AQ14" i="1"/>
  <c r="AL16" i="1"/>
  <c r="AN15" i="1"/>
  <c r="AO15" i="1" s="1"/>
  <c r="AP15" i="1"/>
  <c r="AR15" i="1" s="1"/>
  <c r="AL10" i="1"/>
  <c r="AP9" i="1"/>
  <c r="AR9" i="1" s="1"/>
  <c r="AP16" i="1"/>
  <c r="AR16" i="1" s="1"/>
  <c r="AP17" i="1"/>
  <c r="AR17" i="1" s="1"/>
  <c r="AN13" i="1"/>
  <c r="AO13" i="1" s="1"/>
  <c r="AP14" i="1"/>
  <c r="AF22" i="1"/>
  <c r="AQ22" i="1"/>
  <c r="AF10" i="1"/>
  <c r="AQ10" i="1"/>
  <c r="AP13" i="1"/>
  <c r="AR13" i="1" s="1"/>
  <c r="AN11" i="1"/>
  <c r="AO11" i="1" s="1"/>
  <c r="AN22" i="1"/>
  <c r="AO22" i="1" s="1"/>
  <c r="AL22" i="1"/>
  <c r="AL15" i="1"/>
  <c r="AN17" i="1"/>
  <c r="AO17" i="1" s="1"/>
  <c r="AL9" i="1"/>
  <c r="AF16" i="1"/>
  <c r="AF13" i="1"/>
  <c r="AF17" i="1"/>
  <c r="AF15" i="1"/>
  <c r="AF9" i="1"/>
  <c r="AU12" i="1" l="1"/>
  <c r="AR10" i="1"/>
  <c r="AT10" i="1" s="1"/>
  <c r="AT11" i="1"/>
  <c r="AT16" i="1"/>
  <c r="AT17" i="1"/>
  <c r="AR14" i="1"/>
  <c r="AT14" i="1" s="1"/>
  <c r="AT13" i="1"/>
  <c r="AT15" i="1"/>
  <c r="AR22" i="1"/>
  <c r="AT22" i="1" s="1"/>
  <c r="AT9" i="1"/>
  <c r="AV9" i="1" s="1"/>
  <c r="AV15" i="1" l="1"/>
  <c r="AV11" i="1"/>
  <c r="AU14" i="1"/>
  <c r="AV14" i="1"/>
  <c r="AU10" i="1"/>
  <c r="AV10" i="1"/>
  <c r="AV22" i="1"/>
  <c r="AV23" i="1"/>
  <c r="AV17" i="1"/>
  <c r="AV18" i="1"/>
  <c r="AV12" i="1"/>
  <c r="AU13" i="1"/>
  <c r="AV13" i="1"/>
  <c r="AV16" i="1"/>
  <c r="AU17" i="1"/>
  <c r="AU11" i="1"/>
  <c r="AU16" i="1"/>
  <c r="AU15" i="1"/>
  <c r="AU9" i="1"/>
  <c r="AU22" i="1"/>
  <c r="AV31" i="1" l="1"/>
</calcChain>
</file>

<file path=xl/sharedStrings.xml><?xml version="1.0" encoding="utf-8"?>
<sst xmlns="http://schemas.openxmlformats.org/spreadsheetml/2006/main" count="51" uniqueCount="51">
  <si>
    <t>Lleak, mcHn</t>
  </si>
  <si>
    <t>RMOSFET, mOhm</t>
  </si>
  <si>
    <t>L1, mcHn</t>
  </si>
  <si>
    <t>k</t>
  </si>
  <si>
    <t>Uin, V</t>
  </si>
  <si>
    <t>tsw, ns</t>
  </si>
  <si>
    <t>tdiode, ns</t>
  </si>
  <si>
    <t>Udiode, V</t>
  </si>
  <si>
    <t>Conditional part</t>
  </si>
  <si>
    <t>Calculative part</t>
  </si>
  <si>
    <t>Uout, V</t>
  </si>
  <si>
    <t>DCM or CCM</t>
  </si>
  <si>
    <t>I1 max, A</t>
  </si>
  <si>
    <t>I2max, A</t>
  </si>
  <si>
    <t>I1min, A</t>
  </si>
  <si>
    <t>Rtrans1, mOhm</t>
  </si>
  <si>
    <t>Rtrans2, mOhm</t>
  </si>
  <si>
    <t>Pmosfet sw, W</t>
  </si>
  <si>
    <t>U1offmax (reflected+Uin), V</t>
  </si>
  <si>
    <t>Uswmax avalanche, V</t>
  </si>
  <si>
    <t>Pmosfet cond,W</t>
  </si>
  <si>
    <t>Pmosfet leak, W</t>
  </si>
  <si>
    <t>Ptrans1, W</t>
  </si>
  <si>
    <t>Ptrans2,W</t>
  </si>
  <si>
    <t>Ptrans tot, W</t>
  </si>
  <si>
    <t>Pmosfet tot, W</t>
  </si>
  <si>
    <t>Pdiode sw, W</t>
  </si>
  <si>
    <t>Pdiode cond, W</t>
  </si>
  <si>
    <t>Pdiode tot, W</t>
  </si>
  <si>
    <t>Eff, %</t>
  </si>
  <si>
    <t>Pconv in,W</t>
  </si>
  <si>
    <t>Pconv out, W</t>
  </si>
  <si>
    <t>Cmosfet, pF</t>
  </si>
  <si>
    <t>Ton set, mcs</t>
  </si>
  <si>
    <t>Toff set, mcs</t>
  </si>
  <si>
    <t>Tset, mcs</t>
  </si>
  <si>
    <t>Fset, kHz</t>
  </si>
  <si>
    <t>I2min, A</t>
  </si>
  <si>
    <t>T1, mcs</t>
  </si>
  <si>
    <t>T2, mcs</t>
  </si>
  <si>
    <t>Dead time ,mcs</t>
  </si>
  <si>
    <t>Pmosfet cap, W</t>
  </si>
  <si>
    <t>Primary current limit</t>
  </si>
  <si>
    <t>I1 mean, A</t>
  </si>
  <si>
    <t>I2 mean, A</t>
  </si>
  <si>
    <t xml:space="preserve"> </t>
  </si>
  <si>
    <t>Расчет проверен 18.07.2024, все режимы учтены, все верно!!</t>
  </si>
  <si>
    <t>tdel, ns</t>
  </si>
  <si>
    <t>I1m, A</t>
  </si>
  <si>
    <t>I1m eff, A</t>
  </si>
  <si>
    <t>Tch (0,1 мкФ)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</si>
</sst>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365196</xdr:colOff>
      <xdr:row>5</xdr:row>
      <xdr:rowOff>48638</xdr:rowOff>
    </xdr:from>
    <xdr:to>
      <xdr:col>9</xdr:col>
      <xdr:colOff>590121</xdr:colOff>
      <xdr:row>22</xdr:row>
      <xdr:rowOff>170234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5196" y="980872"/>
          <a:ext cx="5696734" cy="3291192"/>
        </a:xfrm>
        <a:prstGeom prst="rect">
          <a:avLst/>
        </a:prstGeom>
      </xdr:spPr>
    </xdr:pic>
    <xdr:clientData/>
  </xdr:twoCellAnchor>
  <xdr:twoCellAnchor editAs="oneCell">
    <xdr:from>
      <xdr:col>10</xdr:col>
      <xdr:colOff>383595</xdr:colOff>
      <xdr:row>1</xdr:row>
      <xdr:rowOff>162128</xdr:rowOff>
    </xdr:from>
    <xdr:to>
      <xdr:col>16</xdr:col>
      <xdr:colOff>599871</xdr:colOff>
      <xdr:row>13</xdr:row>
      <xdr:rowOff>183854</xdr:rowOff>
    </xdr:to>
    <xdr:pic>
      <xdr:nvPicPr>
        <xdr:cNvPr id="3" name="Рисунок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1509"/>
        <a:stretch/>
      </xdr:blipFill>
      <xdr:spPr>
        <a:xfrm>
          <a:off x="6463382" y="348575"/>
          <a:ext cx="3864149" cy="2259088"/>
        </a:xfrm>
        <a:prstGeom prst="rect">
          <a:avLst/>
        </a:prstGeom>
      </xdr:spPr>
    </xdr:pic>
    <xdr:clientData/>
  </xdr:twoCellAnchor>
  <xdr:twoCellAnchor editAs="oneCell">
    <xdr:from>
      <xdr:col>10</xdr:col>
      <xdr:colOff>193166</xdr:colOff>
      <xdr:row>14</xdr:row>
      <xdr:rowOff>102953</xdr:rowOff>
    </xdr:from>
    <xdr:to>
      <xdr:col>17</xdr:col>
      <xdr:colOff>275617</xdr:colOff>
      <xdr:row>26</xdr:row>
      <xdr:rowOff>32426</xdr:rowOff>
    </xdr:to>
    <xdr:pic>
      <xdr:nvPicPr>
        <xdr:cNvPr id="4" name="Рисунок 3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6650"/>
        <a:stretch/>
      </xdr:blipFill>
      <xdr:spPr>
        <a:xfrm>
          <a:off x="6272953" y="2713208"/>
          <a:ext cx="4338302" cy="21668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V36"/>
  <sheetViews>
    <sheetView tabSelected="1" workbookViewId="0">
      <selection activeCell="F5" sqref="F5"/>
    </sheetView>
  </sheetViews>
  <sheetFormatPr defaultRowHeight="14.4" x14ac:dyDescent="0.3"/>
  <cols>
    <col min="2" max="2" width="6.44140625" customWidth="1"/>
    <col min="3" max="6" width="10.109375" customWidth="1"/>
    <col min="7" max="7" width="8.109375" customWidth="1"/>
    <col min="8" max="8" width="11.109375" customWidth="1"/>
    <col min="9" max="9" width="9" customWidth="1"/>
    <col min="10" max="11" width="5.88671875" customWidth="1"/>
    <col min="12" max="12" width="7.6640625" customWidth="1"/>
    <col min="13" max="13" width="10.5546875" customWidth="1"/>
    <col min="14" max="14" width="9.5546875" customWidth="1"/>
    <col min="15" max="15" width="15.6640625" customWidth="1"/>
    <col min="16" max="17" width="10.5546875" customWidth="1"/>
    <col min="18" max="19" width="9.88671875" customWidth="1"/>
    <col min="20" max="21" width="8.109375" customWidth="1"/>
    <col min="22" max="22" width="32.33203125" customWidth="1"/>
    <col min="23" max="24" width="9.44140625" customWidth="1"/>
    <col min="25" max="25" width="9.109375" customWidth="1"/>
    <col min="26" max="26" width="11.88671875" customWidth="1"/>
    <col min="27" max="27" width="11.33203125" customWidth="1"/>
    <col min="28" max="32" width="15.5546875" customWidth="1"/>
    <col min="33" max="33" width="19.88671875" customWidth="1"/>
    <col min="34" max="34" width="19.44140625" customWidth="1"/>
    <col min="35" max="35" width="16" customWidth="1"/>
    <col min="36" max="38" width="16.5546875" customWidth="1"/>
    <col min="39" max="39" width="13.6640625" customWidth="1"/>
    <col min="40" max="41" width="13.88671875" customWidth="1"/>
    <col min="42" max="42" width="15.88671875" customWidth="1"/>
    <col min="43" max="43" width="16" customWidth="1"/>
    <col min="44" max="44" width="16.5546875" customWidth="1"/>
    <col min="45" max="45" width="14.5546875" customWidth="1"/>
    <col min="46" max="46" width="13.44140625" customWidth="1"/>
    <col min="48" max="48" width="11.44140625" customWidth="1"/>
  </cols>
  <sheetData>
    <row r="6" spans="1:48" x14ac:dyDescent="0.3">
      <c r="B6" s="7" t="s">
        <v>8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 t="s">
        <v>9</v>
      </c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5"/>
      <c r="AL6" s="3"/>
    </row>
    <row r="7" spans="1:48" ht="41.25" customHeight="1" x14ac:dyDescent="0.3">
      <c r="A7" s="2"/>
      <c r="B7" s="2" t="s">
        <v>4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48</v>
      </c>
      <c r="H7" s="2" t="s">
        <v>10</v>
      </c>
      <c r="I7" s="2" t="s">
        <v>2</v>
      </c>
      <c r="J7" s="2" t="s">
        <v>3</v>
      </c>
      <c r="K7" s="2" t="s">
        <v>47</v>
      </c>
      <c r="L7" s="2" t="s">
        <v>5</v>
      </c>
      <c r="M7" s="2" t="s">
        <v>6</v>
      </c>
      <c r="N7" s="2" t="s">
        <v>7</v>
      </c>
      <c r="O7" s="2" t="s">
        <v>19</v>
      </c>
      <c r="P7" s="2" t="s">
        <v>1</v>
      </c>
      <c r="Q7" s="2" t="s">
        <v>32</v>
      </c>
      <c r="R7" s="2" t="s">
        <v>15</v>
      </c>
      <c r="S7" s="2" t="s">
        <v>16</v>
      </c>
      <c r="T7" s="2" t="s">
        <v>0</v>
      </c>
      <c r="U7" s="4" t="s">
        <v>49</v>
      </c>
      <c r="V7" s="4" t="s">
        <v>42</v>
      </c>
      <c r="W7" s="4" t="s">
        <v>11</v>
      </c>
      <c r="X7" s="4" t="s">
        <v>12</v>
      </c>
      <c r="Y7" s="4" t="s">
        <v>14</v>
      </c>
      <c r="Z7" s="4" t="s">
        <v>13</v>
      </c>
      <c r="AA7" s="4" t="s">
        <v>37</v>
      </c>
      <c r="AB7" s="4" t="s">
        <v>38</v>
      </c>
      <c r="AC7" s="4" t="s">
        <v>39</v>
      </c>
      <c r="AD7" s="4" t="s">
        <v>40</v>
      </c>
      <c r="AE7" s="4" t="s">
        <v>43</v>
      </c>
      <c r="AF7" s="4" t="s">
        <v>44</v>
      </c>
      <c r="AG7" s="4" t="s">
        <v>18</v>
      </c>
      <c r="AH7" s="4" t="s">
        <v>17</v>
      </c>
      <c r="AI7" s="4" t="s">
        <v>20</v>
      </c>
      <c r="AJ7" s="4" t="s">
        <v>21</v>
      </c>
      <c r="AK7" s="4" t="s">
        <v>41</v>
      </c>
      <c r="AL7" s="4" t="s">
        <v>25</v>
      </c>
      <c r="AM7" s="4" t="s">
        <v>22</v>
      </c>
      <c r="AN7" s="4" t="s">
        <v>23</v>
      </c>
      <c r="AO7" s="4" t="s">
        <v>24</v>
      </c>
      <c r="AP7" s="4" t="s">
        <v>27</v>
      </c>
      <c r="AQ7" s="4" t="s">
        <v>26</v>
      </c>
      <c r="AR7" s="4" t="s">
        <v>28</v>
      </c>
      <c r="AS7" s="4" t="s">
        <v>30</v>
      </c>
      <c r="AT7" s="4" t="s">
        <v>31</v>
      </c>
      <c r="AU7" s="4" t="s">
        <v>29</v>
      </c>
      <c r="AV7" s="4" t="s">
        <v>50</v>
      </c>
    </row>
    <row r="8" spans="1:48" ht="41.25" customHeight="1" x14ac:dyDescent="0.3">
      <c r="A8" s="2"/>
      <c r="B8" s="1">
        <v>6</v>
      </c>
      <c r="C8" s="1">
        <v>17</v>
      </c>
      <c r="D8" s="1">
        <v>2</v>
      </c>
      <c r="E8" s="1">
        <f>C8+D8</f>
        <v>19</v>
      </c>
      <c r="F8" s="1">
        <f>1000/E8</f>
        <v>52.631578947368418</v>
      </c>
      <c r="G8" s="1">
        <v>5.5</v>
      </c>
      <c r="H8" s="1">
        <v>50</v>
      </c>
      <c r="I8">
        <v>20</v>
      </c>
      <c r="J8">
        <v>40</v>
      </c>
      <c r="K8" s="6">
        <v>100</v>
      </c>
      <c r="L8">
        <v>300</v>
      </c>
      <c r="M8">
        <v>80</v>
      </c>
      <c r="N8">
        <v>5</v>
      </c>
      <c r="O8">
        <v>65</v>
      </c>
      <c r="P8">
        <v>200</v>
      </c>
      <c r="Q8">
        <v>1100</v>
      </c>
      <c r="R8">
        <v>50</v>
      </c>
      <c r="S8">
        <v>5000</v>
      </c>
      <c r="T8">
        <v>0.5</v>
      </c>
      <c r="U8">
        <f>G8+B8*K8/(1000*I8)</f>
        <v>5.53</v>
      </c>
      <c r="V8" t="str">
        <f>IF(AND(((B8*C8/I8)&lt;U8),((B8*C8*J8/H8)&lt;D8)),"Unlimited current","Limited current")</f>
        <v>Limited current</v>
      </c>
      <c r="W8" t="str">
        <f>IF(V8="Unlimited current","DCM",IF(U8-(B8*H8*E8/(I8*(B8*J8+H8)))&gt;0,"CCM","DCM"))</f>
        <v>CCM</v>
      </c>
      <c r="X8">
        <f>IF(V8="Limited current",U8,B8*C8/I8)</f>
        <v>5.53</v>
      </c>
      <c r="Y8">
        <f>IF(W8="CCM",U8-(B8*H8*E8/(I8*(B8*J8+H8))),0)</f>
        <v>4.5472413793103454</v>
      </c>
      <c r="Z8">
        <f>X8/J8</f>
        <v>0.13825000000000001</v>
      </c>
      <c r="AA8">
        <f>Y8/J8</f>
        <v>0.11368103448275864</v>
      </c>
      <c r="AB8">
        <f>IF(W8="CCM",H8*E8/(B8*J8+H8),MIN(C8,U8*I8/B8))</f>
        <v>3.2758620689655173</v>
      </c>
      <c r="AC8">
        <f t="shared" ref="AC8:AC29" si="0">IF(W8="CCM",E8-AB8,X8*I8*J8/H8)</f>
        <v>15.724137931034482</v>
      </c>
      <c r="AD8">
        <f t="shared" ref="AD8:AD29" si="1">IF(W8="CCM",0,E8-(AB8+AC8))</f>
        <v>0</v>
      </c>
      <c r="AE8">
        <f t="shared" ref="AE8:AE29" si="2">(Y8+X8)*AB8*F8/2000</f>
        <v>0.86872770511296082</v>
      </c>
      <c r="AF8">
        <f>(Z8+AA8)*AC8*E8/2000</f>
        <v>3.7633284185493464E-2</v>
      </c>
      <c r="AG8">
        <f t="shared" ref="AG8:AG29" si="3">B8+(H8+N8)/J8</f>
        <v>7.375</v>
      </c>
      <c r="AH8">
        <f t="shared" ref="AH8:AH29" si="4">(AG8*X8+Y8*B8)*L8*F8/6000000</f>
        <v>0.17912420598911066</v>
      </c>
      <c r="AI8">
        <f t="shared" ref="AI8:AI29" si="5">P8*F8*AB8*(Y8*Y8+Y8*(X8-Y8)+(X8-Y8)*(X8-Y8)/3)/1000000</f>
        <v>0.87821320677354564</v>
      </c>
      <c r="AJ8">
        <f t="shared" ref="AJ8:AJ29" si="6">T8*X8*X8*F8/2000</f>
        <v>0.40238026315789477</v>
      </c>
      <c r="AK8">
        <f t="shared" ref="AK8:AK29" si="7">Q8*AG8*AG8*F8/2000000000</f>
        <v>1.5744654605263158E-3</v>
      </c>
      <c r="AL8">
        <f>AH8+AI8+AJ8+AK8</f>
        <v>1.4612921413810773</v>
      </c>
      <c r="AM8">
        <f>AI8*R8/P8</f>
        <v>0.21955330169338641</v>
      </c>
      <c r="AN8">
        <f>AM8*S8*AC8/(R8*AB8*J8*J8)</f>
        <v>6.586599050801592E-2</v>
      </c>
      <c r="AO8">
        <f>AN8+AM8</f>
        <v>0.28541929220140233</v>
      </c>
      <c r="AP8">
        <f t="shared" ref="AP8:AP29" si="8">N8*(Z8+AA8)*AC8*F8/2000</f>
        <v>0.52123662306777663</v>
      </c>
      <c r="AQ8">
        <f t="shared" ref="AQ8:AQ29" si="9">(H8+B8*J8)*AA8*M8*F8/6000000</f>
        <v>2.3135087719298248E-2</v>
      </c>
      <c r="AR8">
        <f>AP8+AQ8</f>
        <v>0.54437171078707491</v>
      </c>
      <c r="AS8">
        <f t="shared" ref="AS8:AS29" si="10">(X8+Y8)*B8*AB8/(2*E8)</f>
        <v>5.2123662306777661</v>
      </c>
      <c r="AT8">
        <f>AS8-AR8-AO8-AL8</f>
        <v>2.9212830863082107</v>
      </c>
      <c r="AU8">
        <f>AT8*100/AS8</f>
        <v>56.045238515950459</v>
      </c>
      <c r="AV8">
        <v>0</v>
      </c>
    </row>
    <row r="9" spans="1:48" x14ac:dyDescent="0.3">
      <c r="B9" s="1">
        <v>6</v>
      </c>
      <c r="C9" s="1">
        <v>17</v>
      </c>
      <c r="D9" s="1">
        <v>2</v>
      </c>
      <c r="E9" s="1">
        <f>C9+D9</f>
        <v>19</v>
      </c>
      <c r="F9" s="1">
        <f>1000/E9</f>
        <v>52.631578947368418</v>
      </c>
      <c r="G9" s="1">
        <v>5.5</v>
      </c>
      <c r="H9" s="1">
        <v>100</v>
      </c>
      <c r="I9">
        <v>20</v>
      </c>
      <c r="J9">
        <v>40</v>
      </c>
      <c r="K9" s="6">
        <v>100</v>
      </c>
      <c r="L9">
        <v>300</v>
      </c>
      <c r="M9">
        <v>80</v>
      </c>
      <c r="N9">
        <v>5</v>
      </c>
      <c r="O9">
        <v>65</v>
      </c>
      <c r="P9">
        <v>200</v>
      </c>
      <c r="Q9">
        <v>1100</v>
      </c>
      <c r="R9">
        <v>50</v>
      </c>
      <c r="S9">
        <v>5000</v>
      </c>
      <c r="T9">
        <v>0.5</v>
      </c>
      <c r="U9">
        <f t="shared" ref="U9:U29" si="11">G9+B9*K9/(1000*I9)</f>
        <v>5.53</v>
      </c>
      <c r="V9" t="str">
        <f t="shared" ref="V9:V29" si="12">IF(AND(((B9*C9/I9)&lt;U9),((B9*C9*J9/H9)&lt;D9)),"Unlimited current","Limited current")</f>
        <v>Limited current</v>
      </c>
      <c r="W9" t="str">
        <f t="shared" ref="W9:W29" si="13">IF(V9="Unlimited current","DCM",IF(U9-(B9*H9*E9/(I9*(B9*J9+H9)))&gt;0,"CCM","DCM"))</f>
        <v>CCM</v>
      </c>
      <c r="X9">
        <f t="shared" ref="X9:X29" si="14">IF(V9="Limited current",U9,B9*C9/I9)</f>
        <v>5.53</v>
      </c>
      <c r="Y9">
        <f t="shared" ref="Y9:Y29" si="15">IF(W9="CCM",U9-(B9*H9*E9/(I9*(B9*J9+H9))),0)</f>
        <v>3.8535294117647059</v>
      </c>
      <c r="Z9">
        <f>X9/J9</f>
        <v>0.13825000000000001</v>
      </c>
      <c r="AA9">
        <f>Y9/J9</f>
        <v>9.6338235294117641E-2</v>
      </c>
      <c r="AB9">
        <f t="shared" ref="AB9:AB29" si="16">IF(W9="CCM",H9*E9/(B9*J9+H9),MIN(C9,U9*I9/B9))</f>
        <v>5.5882352941176467</v>
      </c>
      <c r="AC9">
        <f t="shared" si="0"/>
        <v>13.411764705882353</v>
      </c>
      <c r="AD9">
        <f t="shared" si="1"/>
        <v>0</v>
      </c>
      <c r="AE9">
        <f t="shared" si="2"/>
        <v>1.3799307958477507</v>
      </c>
      <c r="AF9">
        <f>(Z9+AA9)*AC9*E9/2000</f>
        <v>2.9889301038062286E-2</v>
      </c>
      <c r="AG9">
        <f t="shared" si="3"/>
        <v>8.625</v>
      </c>
      <c r="AH9">
        <f t="shared" si="4"/>
        <v>0.18636164860681112</v>
      </c>
      <c r="AI9">
        <f t="shared" si="5"/>
        <v>1.3086393445959696</v>
      </c>
      <c r="AJ9">
        <f t="shared" si="6"/>
        <v>0.40238026315789477</v>
      </c>
      <c r="AK9">
        <f t="shared" si="7"/>
        <v>2.1534128289473682E-3</v>
      </c>
      <c r="AL9">
        <f t="shared" ref="AL9:AL29" si="17">AH9+AI9+AJ9+AK9</f>
        <v>1.8995346691896229</v>
      </c>
      <c r="AM9">
        <f t="shared" ref="AM9:AM29" si="18">AI9*R9/P9</f>
        <v>0.32715983614899247</v>
      </c>
      <c r="AN9">
        <f t="shared" ref="AN9:AN29" si="19">AM9*S9*AC9/(R9*AB9*J9*J9)</f>
        <v>4.907397542234887E-2</v>
      </c>
      <c r="AO9">
        <f t="shared" ref="AO9:AO29" si="20">AN9+AM9</f>
        <v>0.37623381157134134</v>
      </c>
      <c r="AP9">
        <f t="shared" si="8"/>
        <v>0.41397923875432524</v>
      </c>
      <c r="AQ9">
        <f t="shared" si="9"/>
        <v>2.2985964912280697E-2</v>
      </c>
      <c r="AR9">
        <f t="shared" ref="AR9:AR29" si="21">AP9+AQ9</f>
        <v>0.43696520366660596</v>
      </c>
      <c r="AS9">
        <f t="shared" si="10"/>
        <v>8.2795847750865033</v>
      </c>
      <c r="AT9">
        <f t="shared" ref="AT9:AT29" si="22">AS9-AR9-AO9-AL9</f>
        <v>5.5668510906589326</v>
      </c>
      <c r="AU9">
        <f t="shared" ref="AU9:AU29" si="23">AT9*100/AS9</f>
        <v>67.235872835190236</v>
      </c>
      <c r="AV9">
        <f>0.0000001*(H8+H9)*(H9-H8)/(AT9+AT8)</f>
        <v>8.8358640940803195E-5</v>
      </c>
    </row>
    <row r="10" spans="1:48" x14ac:dyDescent="0.3">
      <c r="B10" s="1">
        <v>6</v>
      </c>
      <c r="C10" s="1">
        <v>17</v>
      </c>
      <c r="D10" s="1">
        <v>2</v>
      </c>
      <c r="E10" s="1">
        <f t="shared" ref="E10:E22" si="24">C10+D10</f>
        <v>19</v>
      </c>
      <c r="F10" s="1">
        <f t="shared" ref="F10:F22" si="25">1000/E10</f>
        <v>52.631578947368418</v>
      </c>
      <c r="G10" s="1">
        <v>5.5</v>
      </c>
      <c r="H10" s="1">
        <v>150</v>
      </c>
      <c r="I10">
        <v>20</v>
      </c>
      <c r="J10">
        <v>40</v>
      </c>
      <c r="K10" s="6">
        <v>100</v>
      </c>
      <c r="L10">
        <v>300</v>
      </c>
      <c r="M10">
        <v>80</v>
      </c>
      <c r="N10">
        <v>5</v>
      </c>
      <c r="O10">
        <v>65</v>
      </c>
      <c r="P10">
        <v>200</v>
      </c>
      <c r="Q10">
        <v>1100</v>
      </c>
      <c r="R10">
        <v>50</v>
      </c>
      <c r="S10">
        <v>5000</v>
      </c>
      <c r="T10">
        <v>0.5</v>
      </c>
      <c r="U10">
        <f t="shared" si="11"/>
        <v>5.53</v>
      </c>
      <c r="V10" t="str">
        <f t="shared" si="12"/>
        <v>Limited current</v>
      </c>
      <c r="W10" t="str">
        <f t="shared" si="13"/>
        <v>CCM</v>
      </c>
      <c r="X10">
        <f t="shared" si="14"/>
        <v>5.53</v>
      </c>
      <c r="Y10">
        <f t="shared" si="15"/>
        <v>3.3376923076923077</v>
      </c>
      <c r="Z10">
        <f t="shared" ref="Z10:Z22" si="26">X10/J10</f>
        <v>0.13825000000000001</v>
      </c>
      <c r="AA10">
        <f t="shared" ref="AA10:AA22" si="27">Y10/J10</f>
        <v>8.3442307692307691E-2</v>
      </c>
      <c r="AB10">
        <f t="shared" si="16"/>
        <v>7.3076923076923075</v>
      </c>
      <c r="AC10">
        <f t="shared" si="0"/>
        <v>11.692307692307693</v>
      </c>
      <c r="AD10">
        <f t="shared" si="1"/>
        <v>0</v>
      </c>
      <c r="AE10">
        <f t="shared" si="2"/>
        <v>1.7053254437869823</v>
      </c>
      <c r="AF10">
        <f>(Z10+AA10)*AC10*E10/2000</f>
        <v>2.4624899408284023E-2</v>
      </c>
      <c r="AG10">
        <f t="shared" si="3"/>
        <v>9.875</v>
      </c>
      <c r="AH10">
        <f t="shared" si="4"/>
        <v>0.19640764170040484</v>
      </c>
      <c r="AI10">
        <f t="shared" si="5"/>
        <v>1.5430391898042783</v>
      </c>
      <c r="AJ10">
        <f t="shared" si="6"/>
        <v>0.40238026315789477</v>
      </c>
      <c r="AK10">
        <f t="shared" si="7"/>
        <v>2.8228207236842104E-3</v>
      </c>
      <c r="AL10">
        <f t="shared" si="17"/>
        <v>2.1446499153862622</v>
      </c>
      <c r="AM10">
        <f t="shared" si="18"/>
        <v>0.38575979745106959</v>
      </c>
      <c r="AN10">
        <f t="shared" si="19"/>
        <v>3.8575979745106972E-2</v>
      </c>
      <c r="AO10">
        <f t="shared" si="20"/>
        <v>0.42433577719617654</v>
      </c>
      <c r="AP10">
        <f t="shared" si="8"/>
        <v>0.34106508875739644</v>
      </c>
      <c r="AQ10">
        <f t="shared" si="9"/>
        <v>2.2836842105263155E-2</v>
      </c>
      <c r="AR10">
        <f t="shared" si="21"/>
        <v>0.36390193086265959</v>
      </c>
      <c r="AS10">
        <f t="shared" si="10"/>
        <v>10.231952662721895</v>
      </c>
      <c r="AT10">
        <f t="shared" si="22"/>
        <v>7.2990650392767957</v>
      </c>
      <c r="AU10">
        <f t="shared" si="23"/>
        <v>71.335993039427379</v>
      </c>
      <c r="AV10">
        <f t="shared" ref="AV10:AV29" si="28">0.0000001*(H9+H10)*(H10-H9)/(AT10+AT9)</f>
        <v>9.7155926354250551E-5</v>
      </c>
    </row>
    <row r="11" spans="1:48" x14ac:dyDescent="0.3">
      <c r="B11" s="1">
        <v>6</v>
      </c>
      <c r="C11" s="1">
        <v>17</v>
      </c>
      <c r="D11" s="1">
        <v>2</v>
      </c>
      <c r="E11" s="1">
        <f t="shared" si="24"/>
        <v>19</v>
      </c>
      <c r="F11" s="1">
        <f t="shared" si="25"/>
        <v>52.631578947368418</v>
      </c>
      <c r="G11" s="1">
        <v>5.5</v>
      </c>
      <c r="H11" s="1">
        <v>200</v>
      </c>
      <c r="I11">
        <v>20</v>
      </c>
      <c r="J11">
        <v>40</v>
      </c>
      <c r="K11" s="6">
        <v>100</v>
      </c>
      <c r="L11">
        <v>300</v>
      </c>
      <c r="M11">
        <v>80</v>
      </c>
      <c r="N11">
        <v>5</v>
      </c>
      <c r="O11">
        <v>65</v>
      </c>
      <c r="P11">
        <v>200</v>
      </c>
      <c r="Q11">
        <v>1100</v>
      </c>
      <c r="R11">
        <v>50</v>
      </c>
      <c r="S11">
        <v>5000</v>
      </c>
      <c r="T11">
        <v>0.5</v>
      </c>
      <c r="U11">
        <f t="shared" si="11"/>
        <v>5.53</v>
      </c>
      <c r="V11" t="str">
        <f t="shared" si="12"/>
        <v>Limited current</v>
      </c>
      <c r="W11" t="str">
        <f t="shared" si="13"/>
        <v>CCM</v>
      </c>
      <c r="X11">
        <f t="shared" si="14"/>
        <v>5.53</v>
      </c>
      <c r="Y11">
        <f t="shared" si="15"/>
        <v>2.9390909090909094</v>
      </c>
      <c r="Z11">
        <f t="shared" si="26"/>
        <v>0.13825000000000001</v>
      </c>
      <c r="AA11">
        <f t="shared" si="27"/>
        <v>7.3477272727272738E-2</v>
      </c>
      <c r="AB11">
        <f t="shared" si="16"/>
        <v>8.6363636363636367</v>
      </c>
      <c r="AC11">
        <f t="shared" si="0"/>
        <v>10.363636363636363</v>
      </c>
      <c r="AD11">
        <f t="shared" si="1"/>
        <v>0</v>
      </c>
      <c r="AE11">
        <f t="shared" si="2"/>
        <v>1.9247933884297521</v>
      </c>
      <c r="AF11" t="s">
        <v>45</v>
      </c>
      <c r="AG11">
        <f t="shared" si="3"/>
        <v>11.125</v>
      </c>
      <c r="AH11">
        <f t="shared" si="4"/>
        <v>0.20830472488038276</v>
      </c>
      <c r="AI11">
        <f t="shared" si="5"/>
        <v>1.6809796393688956</v>
      </c>
      <c r="AJ11">
        <f t="shared" si="6"/>
        <v>0.40238026315789477</v>
      </c>
      <c r="AK11">
        <f t="shared" si="7"/>
        <v>3.5826891447368419E-3</v>
      </c>
      <c r="AL11">
        <f t="shared" si="17"/>
        <v>2.2952473165519103</v>
      </c>
      <c r="AM11">
        <f t="shared" si="18"/>
        <v>0.4202449098422239</v>
      </c>
      <c r="AN11">
        <f t="shared" si="19"/>
        <v>3.1518368238166797E-2</v>
      </c>
      <c r="AO11">
        <f t="shared" si="20"/>
        <v>0.45176327808039068</v>
      </c>
      <c r="AP11">
        <f t="shared" si="8"/>
        <v>0.28871900826446284</v>
      </c>
      <c r="AQ11">
        <f t="shared" si="9"/>
        <v>2.2687719298245618E-2</v>
      </c>
      <c r="AR11">
        <f t="shared" si="21"/>
        <v>0.31140672756270849</v>
      </c>
      <c r="AS11">
        <f t="shared" si="10"/>
        <v>11.548760330578512</v>
      </c>
      <c r="AT11">
        <f t="shared" si="22"/>
        <v>8.490343008383503</v>
      </c>
      <c r="AU11">
        <f t="shared" si="23"/>
        <v>73.517353944067835</v>
      </c>
      <c r="AV11">
        <f t="shared" si="28"/>
        <v>1.1083379406736643E-4</v>
      </c>
    </row>
    <row r="12" spans="1:48" x14ac:dyDescent="0.3">
      <c r="B12" s="1">
        <v>6</v>
      </c>
      <c r="C12" s="1">
        <v>17</v>
      </c>
      <c r="D12" s="1">
        <v>2</v>
      </c>
      <c r="E12" s="1">
        <f t="shared" si="24"/>
        <v>19</v>
      </c>
      <c r="F12" s="1">
        <f t="shared" si="25"/>
        <v>52.631578947368418</v>
      </c>
      <c r="G12" s="1">
        <v>5.5</v>
      </c>
      <c r="H12" s="1">
        <v>250</v>
      </c>
      <c r="I12">
        <v>20</v>
      </c>
      <c r="J12">
        <v>40</v>
      </c>
      <c r="K12" s="6">
        <v>100</v>
      </c>
      <c r="L12">
        <v>300</v>
      </c>
      <c r="M12">
        <v>80</v>
      </c>
      <c r="N12">
        <v>5</v>
      </c>
      <c r="O12">
        <v>65</v>
      </c>
      <c r="P12">
        <v>200</v>
      </c>
      <c r="Q12">
        <v>1100</v>
      </c>
      <c r="R12">
        <v>50</v>
      </c>
      <c r="S12">
        <v>5000</v>
      </c>
      <c r="T12">
        <v>0.5</v>
      </c>
      <c r="U12">
        <f t="shared" si="11"/>
        <v>5.53</v>
      </c>
      <c r="V12" t="str">
        <f t="shared" si="12"/>
        <v>Limited current</v>
      </c>
      <c r="W12" t="str">
        <f t="shared" si="13"/>
        <v>CCM</v>
      </c>
      <c r="X12">
        <f t="shared" si="14"/>
        <v>5.53</v>
      </c>
      <c r="Y12">
        <f t="shared" si="15"/>
        <v>2.6218367346938778</v>
      </c>
      <c r="Z12">
        <f t="shared" si="26"/>
        <v>0.13825000000000001</v>
      </c>
      <c r="AA12">
        <f t="shared" si="27"/>
        <v>6.5545918367346939E-2</v>
      </c>
      <c r="AB12">
        <f t="shared" si="16"/>
        <v>9.6938775510204085</v>
      </c>
      <c r="AC12">
        <f t="shared" si="0"/>
        <v>9.3061224489795915</v>
      </c>
      <c r="AD12">
        <f t="shared" si="1"/>
        <v>0</v>
      </c>
      <c r="AE12">
        <f t="shared" si="2"/>
        <v>2.0795501874219076</v>
      </c>
      <c r="AF12">
        <f t="shared" ref="AF12:AF29" si="29">(Z12+AA12)*AC12*E12/2000</f>
        <v>1.8017222823823405E-2</v>
      </c>
      <c r="AG12">
        <f t="shared" si="3"/>
        <v>12.375</v>
      </c>
      <c r="AH12">
        <f t="shared" si="4"/>
        <v>0.22148623791621908</v>
      </c>
      <c r="AI12">
        <f t="shared" si="5"/>
        <v>1.7671321430696394</v>
      </c>
      <c r="AJ12">
        <f t="shared" si="6"/>
        <v>0.40238026315789477</v>
      </c>
      <c r="AK12">
        <f t="shared" si="7"/>
        <v>4.433018092105263E-3</v>
      </c>
      <c r="AL12">
        <f t="shared" si="17"/>
        <v>2.3954316622358585</v>
      </c>
      <c r="AM12">
        <f t="shared" si="18"/>
        <v>0.44178303576740985</v>
      </c>
      <c r="AN12">
        <f t="shared" si="19"/>
        <v>2.6506982146044591E-2</v>
      </c>
      <c r="AO12">
        <f t="shared" si="20"/>
        <v>0.46829001791345443</v>
      </c>
      <c r="AP12">
        <f t="shared" si="8"/>
        <v>0.24954602249062893</v>
      </c>
      <c r="AQ12">
        <f t="shared" si="9"/>
        <v>2.253859649122807E-2</v>
      </c>
      <c r="AR12">
        <f t="shared" si="21"/>
        <v>0.27208461898185698</v>
      </c>
      <c r="AS12">
        <f t="shared" si="10"/>
        <v>12.477301124531445</v>
      </c>
      <c r="AT12">
        <f t="shared" si="22"/>
        <v>9.3414948254002752</v>
      </c>
      <c r="AU12">
        <f t="shared" si="23"/>
        <v>74.867911996081389</v>
      </c>
      <c r="AV12">
        <f t="shared" si="28"/>
        <v>1.2617880562693334E-4</v>
      </c>
    </row>
    <row r="13" spans="1:48" x14ac:dyDescent="0.3">
      <c r="B13" s="1">
        <v>6</v>
      </c>
      <c r="C13" s="1">
        <v>17</v>
      </c>
      <c r="D13" s="1">
        <v>2</v>
      </c>
      <c r="E13" s="1">
        <f t="shared" si="24"/>
        <v>19</v>
      </c>
      <c r="F13" s="1">
        <f t="shared" si="25"/>
        <v>52.631578947368418</v>
      </c>
      <c r="G13" s="1">
        <v>5.5</v>
      </c>
      <c r="H13" s="1">
        <v>300</v>
      </c>
      <c r="I13">
        <v>20</v>
      </c>
      <c r="J13">
        <v>40</v>
      </c>
      <c r="K13" s="6">
        <v>100</v>
      </c>
      <c r="L13">
        <v>300</v>
      </c>
      <c r="M13">
        <v>80</v>
      </c>
      <c r="N13">
        <v>5</v>
      </c>
      <c r="O13">
        <v>65</v>
      </c>
      <c r="P13">
        <v>200</v>
      </c>
      <c r="Q13">
        <v>1100</v>
      </c>
      <c r="R13">
        <v>50</v>
      </c>
      <c r="S13">
        <v>5000</v>
      </c>
      <c r="T13">
        <v>0.5</v>
      </c>
      <c r="U13">
        <f t="shared" si="11"/>
        <v>5.53</v>
      </c>
      <c r="V13" t="str">
        <f t="shared" si="12"/>
        <v>Limited current</v>
      </c>
      <c r="W13" t="str">
        <f t="shared" si="13"/>
        <v>CCM</v>
      </c>
      <c r="X13">
        <f t="shared" si="14"/>
        <v>5.53</v>
      </c>
      <c r="Y13">
        <f t="shared" si="15"/>
        <v>2.3633333333333337</v>
      </c>
      <c r="Z13">
        <f t="shared" si="26"/>
        <v>0.13825000000000001</v>
      </c>
      <c r="AA13">
        <f t="shared" si="27"/>
        <v>5.9083333333333342E-2</v>
      </c>
      <c r="AB13">
        <f t="shared" si="16"/>
        <v>10.555555555555555</v>
      </c>
      <c r="AC13">
        <f t="shared" si="0"/>
        <v>8.4444444444444446</v>
      </c>
      <c r="AD13">
        <f t="shared" si="1"/>
        <v>0</v>
      </c>
      <c r="AE13">
        <f t="shared" si="2"/>
        <v>2.1925925925925926</v>
      </c>
      <c r="AF13">
        <f t="shared" si="29"/>
        <v>1.5830518518518522E-2</v>
      </c>
      <c r="AG13">
        <f t="shared" si="3"/>
        <v>13.625</v>
      </c>
      <c r="AH13">
        <f t="shared" si="4"/>
        <v>0.2355953947368421</v>
      </c>
      <c r="AI13">
        <f t="shared" si="5"/>
        <v>1.8235362139917697</v>
      </c>
      <c r="AJ13">
        <f t="shared" si="6"/>
        <v>0.40238026315789477</v>
      </c>
      <c r="AK13">
        <f t="shared" si="7"/>
        <v>5.373807565789473E-3</v>
      </c>
      <c r="AL13">
        <f t="shared" si="17"/>
        <v>2.4668856794522962</v>
      </c>
      <c r="AM13">
        <f t="shared" si="18"/>
        <v>0.45588405349794242</v>
      </c>
      <c r="AN13">
        <f t="shared" si="19"/>
        <v>2.279420267489712E-2</v>
      </c>
      <c r="AO13">
        <f t="shared" si="20"/>
        <v>0.47867825617283954</v>
      </c>
      <c r="AP13">
        <f t="shared" si="8"/>
        <v>0.21925925925925929</v>
      </c>
      <c r="AQ13">
        <f t="shared" si="9"/>
        <v>2.2389473684210529E-2</v>
      </c>
      <c r="AR13">
        <f t="shared" si="21"/>
        <v>0.24164873294346984</v>
      </c>
      <c r="AS13">
        <f t="shared" si="10"/>
        <v>13.155555555555557</v>
      </c>
      <c r="AT13">
        <f t="shared" si="22"/>
        <v>9.9683428869869513</v>
      </c>
      <c r="AU13">
        <f t="shared" si="23"/>
        <v>75.77287667473189</v>
      </c>
      <c r="AV13">
        <f t="shared" si="28"/>
        <v>1.4241445427767006E-4</v>
      </c>
    </row>
    <row r="14" spans="1:48" x14ac:dyDescent="0.3">
      <c r="B14" s="1">
        <v>6</v>
      </c>
      <c r="C14" s="1">
        <v>17</v>
      </c>
      <c r="D14" s="1">
        <v>2</v>
      </c>
      <c r="E14" s="1">
        <f t="shared" si="24"/>
        <v>19</v>
      </c>
      <c r="F14" s="1">
        <f t="shared" si="25"/>
        <v>52.631578947368418</v>
      </c>
      <c r="G14" s="1">
        <v>5.5</v>
      </c>
      <c r="H14" s="1">
        <v>350</v>
      </c>
      <c r="I14">
        <v>20</v>
      </c>
      <c r="J14">
        <v>40</v>
      </c>
      <c r="K14" s="6">
        <v>100</v>
      </c>
      <c r="L14">
        <v>300</v>
      </c>
      <c r="M14">
        <v>80</v>
      </c>
      <c r="N14">
        <v>5</v>
      </c>
      <c r="O14">
        <v>65</v>
      </c>
      <c r="P14">
        <v>200</v>
      </c>
      <c r="Q14">
        <v>1100</v>
      </c>
      <c r="R14">
        <v>50</v>
      </c>
      <c r="S14">
        <v>5000</v>
      </c>
      <c r="T14">
        <v>0.5</v>
      </c>
      <c r="U14">
        <f t="shared" si="11"/>
        <v>5.53</v>
      </c>
      <c r="V14" t="str">
        <f t="shared" si="12"/>
        <v>Limited current</v>
      </c>
      <c r="W14" t="str">
        <f t="shared" si="13"/>
        <v>CCM</v>
      </c>
      <c r="X14">
        <f t="shared" si="14"/>
        <v>5.53</v>
      </c>
      <c r="Y14">
        <f t="shared" si="15"/>
        <v>2.1486440677966105</v>
      </c>
      <c r="Z14">
        <f t="shared" si="26"/>
        <v>0.13825000000000001</v>
      </c>
      <c r="AA14">
        <f t="shared" si="27"/>
        <v>5.3716101694915266E-2</v>
      </c>
      <c r="AB14">
        <f t="shared" si="16"/>
        <v>11.271186440677965</v>
      </c>
      <c r="AC14">
        <f t="shared" si="0"/>
        <v>7.7288135593220346</v>
      </c>
      <c r="AD14">
        <f t="shared" si="1"/>
        <v>0</v>
      </c>
      <c r="AE14">
        <f t="shared" si="2"/>
        <v>2.2775639184142489</v>
      </c>
      <c r="AF14">
        <f t="shared" si="29"/>
        <v>1.4094866992243613E-2</v>
      </c>
      <c r="AG14">
        <f t="shared" si="3"/>
        <v>14.875</v>
      </c>
      <c r="AH14">
        <f t="shared" si="4"/>
        <v>0.25039635370205171</v>
      </c>
      <c r="AI14">
        <f t="shared" si="5"/>
        <v>1.8619040179375692</v>
      </c>
      <c r="AJ14">
        <f t="shared" si="6"/>
        <v>0.40238026315789477</v>
      </c>
      <c r="AK14">
        <f t="shared" si="7"/>
        <v>6.405057565789473E-3</v>
      </c>
      <c r="AL14">
        <f t="shared" si="17"/>
        <v>2.5210856923633047</v>
      </c>
      <c r="AM14">
        <f t="shared" si="18"/>
        <v>0.46547600448439236</v>
      </c>
      <c r="AN14">
        <f t="shared" si="19"/>
        <v>1.9948971620759676E-2</v>
      </c>
      <c r="AO14">
        <f t="shared" si="20"/>
        <v>0.48542497610515201</v>
      </c>
      <c r="AP14">
        <f t="shared" si="8"/>
        <v>0.19521976443550706</v>
      </c>
      <c r="AQ14">
        <f t="shared" si="9"/>
        <v>2.2240350877192987E-2</v>
      </c>
      <c r="AR14">
        <f t="shared" si="21"/>
        <v>0.21746011531270004</v>
      </c>
      <c r="AS14">
        <f t="shared" si="10"/>
        <v>13.665383510485492</v>
      </c>
      <c r="AT14">
        <f t="shared" si="22"/>
        <v>10.441412726704336</v>
      </c>
      <c r="AU14">
        <f t="shared" si="23"/>
        <v>76.407754811217757</v>
      </c>
      <c r="AV14">
        <f t="shared" si="28"/>
        <v>1.5923757547688775E-4</v>
      </c>
    </row>
    <row r="15" spans="1:48" x14ac:dyDescent="0.3">
      <c r="B15" s="1">
        <v>6</v>
      </c>
      <c r="C15" s="1">
        <v>17</v>
      </c>
      <c r="D15" s="1">
        <v>2</v>
      </c>
      <c r="E15" s="1">
        <f t="shared" si="24"/>
        <v>19</v>
      </c>
      <c r="F15" s="1">
        <f t="shared" si="25"/>
        <v>52.631578947368418</v>
      </c>
      <c r="G15" s="1">
        <v>5.5</v>
      </c>
      <c r="H15" s="1">
        <v>400</v>
      </c>
      <c r="I15">
        <v>20</v>
      </c>
      <c r="J15">
        <v>40</v>
      </c>
      <c r="K15" s="6">
        <v>100</v>
      </c>
      <c r="L15">
        <v>300</v>
      </c>
      <c r="M15">
        <v>80</v>
      </c>
      <c r="N15">
        <v>5</v>
      </c>
      <c r="O15">
        <v>65</v>
      </c>
      <c r="P15">
        <v>200</v>
      </c>
      <c r="Q15">
        <v>1100</v>
      </c>
      <c r="R15">
        <v>50</v>
      </c>
      <c r="S15">
        <v>5000</v>
      </c>
      <c r="T15">
        <v>0.5</v>
      </c>
      <c r="U15">
        <f t="shared" si="11"/>
        <v>5.53</v>
      </c>
      <c r="V15" t="str">
        <f t="shared" si="12"/>
        <v>Limited current</v>
      </c>
      <c r="W15" t="str">
        <f t="shared" si="13"/>
        <v>CCM</v>
      </c>
      <c r="X15">
        <f t="shared" si="14"/>
        <v>5.53</v>
      </c>
      <c r="Y15">
        <f t="shared" si="15"/>
        <v>1.9675000000000002</v>
      </c>
      <c r="Z15">
        <f t="shared" si="26"/>
        <v>0.13825000000000001</v>
      </c>
      <c r="AA15">
        <f t="shared" si="27"/>
        <v>4.9187500000000009E-2</v>
      </c>
      <c r="AB15">
        <f t="shared" si="16"/>
        <v>11.875</v>
      </c>
      <c r="AC15">
        <f t="shared" si="0"/>
        <v>7.125</v>
      </c>
      <c r="AD15">
        <f t="shared" si="1"/>
        <v>0</v>
      </c>
      <c r="AE15">
        <f t="shared" si="2"/>
        <v>2.3429687499999998</v>
      </c>
      <c r="AF15">
        <f t="shared" si="29"/>
        <v>1.2687175781250002E-2</v>
      </c>
      <c r="AG15">
        <f t="shared" si="3"/>
        <v>16.125</v>
      </c>
      <c r="AH15">
        <f t="shared" si="4"/>
        <v>0.2657269736842105</v>
      </c>
      <c r="AI15">
        <f t="shared" si="5"/>
        <v>1.8888429687499999</v>
      </c>
      <c r="AJ15">
        <f t="shared" si="6"/>
        <v>0.40238026315789477</v>
      </c>
      <c r="AK15">
        <f t="shared" si="7"/>
        <v>7.5267680921052632E-3</v>
      </c>
      <c r="AL15">
        <f t="shared" si="17"/>
        <v>2.5644769736842101</v>
      </c>
      <c r="AM15">
        <f t="shared" si="18"/>
        <v>0.47221074218749998</v>
      </c>
      <c r="AN15">
        <f t="shared" si="19"/>
        <v>1.7707902832031251E-2</v>
      </c>
      <c r="AO15">
        <f t="shared" si="20"/>
        <v>0.48991864501953125</v>
      </c>
      <c r="AP15">
        <f t="shared" si="8"/>
        <v>0.17572265625000003</v>
      </c>
      <c r="AQ15">
        <f t="shared" si="9"/>
        <v>2.2091228070175439E-2</v>
      </c>
      <c r="AR15">
        <f t="shared" si="21"/>
        <v>0.19781388432017546</v>
      </c>
      <c r="AS15">
        <f t="shared" si="10"/>
        <v>14.057812499999999</v>
      </c>
      <c r="AT15">
        <f t="shared" si="22"/>
        <v>10.805602996976083</v>
      </c>
      <c r="AU15">
        <f t="shared" si="23"/>
        <v>76.865465355837429</v>
      </c>
      <c r="AV15">
        <f t="shared" si="28"/>
        <v>1.7649537463374282E-4</v>
      </c>
    </row>
    <row r="16" spans="1:48" x14ac:dyDescent="0.3">
      <c r="B16" s="1">
        <v>6</v>
      </c>
      <c r="C16" s="1">
        <v>17</v>
      </c>
      <c r="D16" s="1">
        <v>2</v>
      </c>
      <c r="E16" s="1">
        <f t="shared" si="24"/>
        <v>19</v>
      </c>
      <c r="F16" s="1">
        <f t="shared" si="25"/>
        <v>52.631578947368418</v>
      </c>
      <c r="G16" s="1">
        <v>5.5</v>
      </c>
      <c r="H16" s="1">
        <v>450</v>
      </c>
      <c r="I16">
        <v>20</v>
      </c>
      <c r="J16">
        <v>40</v>
      </c>
      <c r="K16" s="6">
        <v>100</v>
      </c>
      <c r="L16">
        <v>300</v>
      </c>
      <c r="M16">
        <v>80</v>
      </c>
      <c r="N16">
        <v>5</v>
      </c>
      <c r="O16">
        <v>65</v>
      </c>
      <c r="P16">
        <v>200</v>
      </c>
      <c r="Q16">
        <v>1100</v>
      </c>
      <c r="R16">
        <v>50</v>
      </c>
      <c r="S16">
        <v>5000</v>
      </c>
      <c r="T16">
        <v>0.5</v>
      </c>
      <c r="U16">
        <f t="shared" si="11"/>
        <v>5.53</v>
      </c>
      <c r="V16" t="str">
        <f t="shared" si="12"/>
        <v>Limited current</v>
      </c>
      <c r="W16" t="str">
        <f t="shared" si="13"/>
        <v>CCM</v>
      </c>
      <c r="X16">
        <f t="shared" si="14"/>
        <v>5.53</v>
      </c>
      <c r="Y16">
        <f t="shared" si="15"/>
        <v>1.8126086956521741</v>
      </c>
      <c r="Z16">
        <f t="shared" si="26"/>
        <v>0.13825000000000001</v>
      </c>
      <c r="AA16">
        <f t="shared" si="27"/>
        <v>4.5315217391304355E-2</v>
      </c>
      <c r="AB16">
        <f t="shared" si="16"/>
        <v>12.391304347826088</v>
      </c>
      <c r="AC16">
        <f t="shared" si="0"/>
        <v>6.6086956521739122</v>
      </c>
      <c r="AD16">
        <f t="shared" si="1"/>
        <v>0</v>
      </c>
      <c r="AE16">
        <f t="shared" si="2"/>
        <v>2.3943289224952746</v>
      </c>
      <c r="AF16">
        <f t="shared" si="29"/>
        <v>1.1524703213610587E-2</v>
      </c>
      <c r="AG16">
        <f t="shared" si="3"/>
        <v>17.375</v>
      </c>
      <c r="AH16">
        <f t="shared" si="4"/>
        <v>0.28147211098398173</v>
      </c>
      <c r="AI16">
        <f t="shared" si="5"/>
        <v>1.9082685378482784</v>
      </c>
      <c r="AJ16">
        <f t="shared" si="6"/>
        <v>0.40238026315789477</v>
      </c>
      <c r="AK16">
        <f t="shared" si="7"/>
        <v>8.7389391447368417E-3</v>
      </c>
      <c r="AL16">
        <f t="shared" si="17"/>
        <v>2.6008598511348917</v>
      </c>
      <c r="AM16">
        <f t="shared" si="18"/>
        <v>0.47706713446206961</v>
      </c>
      <c r="AN16">
        <f t="shared" si="19"/>
        <v>1.5902237815402315E-2</v>
      </c>
      <c r="AO16">
        <f t="shared" si="20"/>
        <v>0.49296937227747195</v>
      </c>
      <c r="AP16">
        <f t="shared" si="8"/>
        <v>0.1596219281663516</v>
      </c>
      <c r="AQ16">
        <f t="shared" si="9"/>
        <v>2.1942105263157898E-2</v>
      </c>
      <c r="AR16">
        <f t="shared" si="21"/>
        <v>0.1815640334295095</v>
      </c>
      <c r="AS16">
        <f t="shared" si="10"/>
        <v>14.365973534971646</v>
      </c>
      <c r="AT16">
        <f t="shared" si="22"/>
        <v>11.090580278129773</v>
      </c>
      <c r="AU16">
        <f t="shared" si="23"/>
        <v>77.200339059037972</v>
      </c>
      <c r="AV16">
        <f t="shared" si="28"/>
        <v>1.9409775423426864E-4</v>
      </c>
    </row>
    <row r="17" spans="2:48" x14ac:dyDescent="0.3">
      <c r="B17" s="1">
        <v>6</v>
      </c>
      <c r="C17" s="1">
        <v>17</v>
      </c>
      <c r="D17" s="1">
        <v>2</v>
      </c>
      <c r="E17" s="1">
        <f t="shared" si="24"/>
        <v>19</v>
      </c>
      <c r="F17" s="1">
        <f t="shared" si="25"/>
        <v>52.631578947368418</v>
      </c>
      <c r="G17" s="1">
        <v>5.5</v>
      </c>
      <c r="H17" s="1">
        <v>500</v>
      </c>
      <c r="I17">
        <v>20</v>
      </c>
      <c r="J17">
        <v>40</v>
      </c>
      <c r="K17" s="6">
        <v>100</v>
      </c>
      <c r="L17">
        <v>300</v>
      </c>
      <c r="M17">
        <v>80</v>
      </c>
      <c r="N17">
        <v>5</v>
      </c>
      <c r="O17">
        <v>65</v>
      </c>
      <c r="P17">
        <v>200</v>
      </c>
      <c r="Q17">
        <v>1100</v>
      </c>
      <c r="R17">
        <v>50</v>
      </c>
      <c r="S17">
        <v>5000</v>
      </c>
      <c r="T17">
        <v>0.5</v>
      </c>
      <c r="U17">
        <f t="shared" si="11"/>
        <v>5.53</v>
      </c>
      <c r="V17" t="str">
        <f t="shared" si="12"/>
        <v>Limited current</v>
      </c>
      <c r="W17" t="str">
        <f t="shared" si="13"/>
        <v>CCM</v>
      </c>
      <c r="X17">
        <f t="shared" si="14"/>
        <v>5.53</v>
      </c>
      <c r="Y17">
        <f t="shared" si="15"/>
        <v>1.6786486486486489</v>
      </c>
      <c r="Z17">
        <f t="shared" si="26"/>
        <v>0.13825000000000001</v>
      </c>
      <c r="AA17">
        <f t="shared" si="27"/>
        <v>4.1966216216216226E-2</v>
      </c>
      <c r="AB17">
        <f t="shared" si="16"/>
        <v>12.837837837837839</v>
      </c>
      <c r="AC17">
        <f t="shared" si="0"/>
        <v>6.1621621621621614</v>
      </c>
      <c r="AD17">
        <f t="shared" si="1"/>
        <v>0</v>
      </c>
      <c r="AE17">
        <f t="shared" si="2"/>
        <v>2.435354273192111</v>
      </c>
      <c r="AF17">
        <f t="shared" si="29"/>
        <v>1.0549954711468227E-2</v>
      </c>
      <c r="AG17">
        <f t="shared" si="3"/>
        <v>18.625</v>
      </c>
      <c r="AH17">
        <f t="shared" si="4"/>
        <v>0.2975477418207681</v>
      </c>
      <c r="AI17">
        <f t="shared" si="5"/>
        <v>1.9225985726413046</v>
      </c>
      <c r="AJ17">
        <f t="shared" si="6"/>
        <v>0.40238026315789477</v>
      </c>
      <c r="AK17">
        <f t="shared" si="7"/>
        <v>1.0041570723684211E-2</v>
      </c>
      <c r="AL17">
        <f t="shared" si="17"/>
        <v>2.6325681483436516</v>
      </c>
      <c r="AM17">
        <f t="shared" si="18"/>
        <v>0.48064964316032616</v>
      </c>
      <c r="AN17">
        <f t="shared" si="19"/>
        <v>1.4419489294809785E-2</v>
      </c>
      <c r="AO17">
        <f t="shared" si="20"/>
        <v>0.49506913245513595</v>
      </c>
      <c r="AP17">
        <f t="shared" si="8"/>
        <v>0.14612125639152665</v>
      </c>
      <c r="AQ17">
        <f t="shared" si="9"/>
        <v>2.1792982456140354E-2</v>
      </c>
      <c r="AR17">
        <f t="shared" si="21"/>
        <v>0.16791423884766701</v>
      </c>
      <c r="AS17">
        <f t="shared" si="10"/>
        <v>14.612125639152671</v>
      </c>
      <c r="AT17">
        <f t="shared" si="22"/>
        <v>11.316574119506217</v>
      </c>
      <c r="AU17">
        <f t="shared" si="23"/>
        <v>77.446460555908857</v>
      </c>
      <c r="AV17">
        <f t="shared" si="28"/>
        <v>2.1198586467994956E-4</v>
      </c>
    </row>
    <row r="18" spans="2:48" x14ac:dyDescent="0.3">
      <c r="B18" s="1">
        <v>6</v>
      </c>
      <c r="C18" s="1">
        <v>17</v>
      </c>
      <c r="D18" s="1">
        <v>2</v>
      </c>
      <c r="E18" s="1">
        <f t="shared" ref="E18:E21" si="30">C18+D18</f>
        <v>19</v>
      </c>
      <c r="F18" s="1">
        <f t="shared" ref="F18:F21" si="31">1000/E18</f>
        <v>52.631578947368418</v>
      </c>
      <c r="G18" s="1">
        <v>5.5</v>
      </c>
      <c r="H18" s="1">
        <v>550</v>
      </c>
      <c r="I18">
        <v>20</v>
      </c>
      <c r="J18">
        <v>40</v>
      </c>
      <c r="K18" s="6">
        <v>100</v>
      </c>
      <c r="L18">
        <v>300</v>
      </c>
      <c r="M18">
        <v>80</v>
      </c>
      <c r="N18">
        <v>5</v>
      </c>
      <c r="O18">
        <v>65</v>
      </c>
      <c r="P18">
        <v>200</v>
      </c>
      <c r="Q18">
        <v>1100</v>
      </c>
      <c r="R18">
        <v>50</v>
      </c>
      <c r="S18">
        <v>5000</v>
      </c>
      <c r="T18">
        <v>0.5</v>
      </c>
      <c r="U18">
        <f t="shared" si="11"/>
        <v>5.53</v>
      </c>
      <c r="V18" t="str">
        <f t="shared" si="12"/>
        <v>Limited current</v>
      </c>
      <c r="W18" t="str">
        <f t="shared" si="13"/>
        <v>CCM</v>
      </c>
      <c r="X18">
        <f t="shared" si="14"/>
        <v>5.53</v>
      </c>
      <c r="Y18">
        <f t="shared" si="15"/>
        <v>1.5616455696202536</v>
      </c>
      <c r="Z18">
        <f t="shared" ref="Z18:Z21" si="32">X18/J18</f>
        <v>0.13825000000000001</v>
      </c>
      <c r="AA18">
        <f t="shared" ref="AA18:AA21" si="33">Y18/J18</f>
        <v>3.904113924050634E-2</v>
      </c>
      <c r="AB18">
        <f t="shared" si="16"/>
        <v>13.227848101265822</v>
      </c>
      <c r="AC18">
        <f t="shared" si="0"/>
        <v>5.7721518987341778</v>
      </c>
      <c r="AD18">
        <f t="shared" si="1"/>
        <v>0</v>
      </c>
      <c r="AE18">
        <f t="shared" si="2"/>
        <v>2.468610799551354</v>
      </c>
      <c r="AF18">
        <f t="shared" si="29"/>
        <v>9.7218381669604264E-3</v>
      </c>
      <c r="AG18">
        <f t="shared" si="3"/>
        <v>19.875</v>
      </c>
      <c r="AH18">
        <f t="shared" si="4"/>
        <v>0.31389111425716193</v>
      </c>
      <c r="AI18">
        <f t="shared" si="5"/>
        <v>1.9333793490981446</v>
      </c>
      <c r="AJ18">
        <f t="shared" si="6"/>
        <v>0.40238026315789477</v>
      </c>
      <c r="AK18">
        <f t="shared" si="7"/>
        <v>1.1434662828947367E-2</v>
      </c>
      <c r="AL18">
        <f t="shared" si="17"/>
        <v>2.6610853893421482</v>
      </c>
      <c r="AM18">
        <f t="shared" si="18"/>
        <v>0.48334483727453614</v>
      </c>
      <c r="AN18">
        <f t="shared" si="19"/>
        <v>1.3182131925669171E-2</v>
      </c>
      <c r="AO18">
        <f t="shared" si="20"/>
        <v>0.49652696920020534</v>
      </c>
      <c r="AP18">
        <f t="shared" si="8"/>
        <v>0.13465149815734659</v>
      </c>
      <c r="AQ18">
        <f t="shared" si="9"/>
        <v>2.1643859649122812E-2</v>
      </c>
      <c r="AR18">
        <f t="shared" si="21"/>
        <v>0.15629535780646941</v>
      </c>
      <c r="AS18">
        <f t="shared" si="10"/>
        <v>14.811664797308126</v>
      </c>
      <c r="AT18">
        <f t="shared" si="22"/>
        <v>11.497757080959303</v>
      </c>
      <c r="AU18">
        <f t="shared" si="23"/>
        <v>77.626365694212225</v>
      </c>
      <c r="AV18">
        <f t="shared" si="28"/>
        <v>2.301185142737331E-4</v>
      </c>
    </row>
    <row r="19" spans="2:48" x14ac:dyDescent="0.3">
      <c r="B19" s="1">
        <v>6</v>
      </c>
      <c r="C19" s="1">
        <v>17</v>
      </c>
      <c r="D19" s="1">
        <v>2</v>
      </c>
      <c r="E19" s="1">
        <f t="shared" si="30"/>
        <v>19</v>
      </c>
      <c r="F19" s="1">
        <f t="shared" si="31"/>
        <v>52.631578947368418</v>
      </c>
      <c r="G19" s="1">
        <v>5.5</v>
      </c>
      <c r="H19" s="1">
        <v>600</v>
      </c>
      <c r="I19">
        <v>20</v>
      </c>
      <c r="J19">
        <v>40</v>
      </c>
      <c r="K19" s="6">
        <v>100</v>
      </c>
      <c r="L19">
        <v>300</v>
      </c>
      <c r="M19">
        <v>80</v>
      </c>
      <c r="N19">
        <v>5</v>
      </c>
      <c r="O19">
        <v>65</v>
      </c>
      <c r="P19">
        <v>200</v>
      </c>
      <c r="Q19">
        <v>1100</v>
      </c>
      <c r="R19">
        <v>50</v>
      </c>
      <c r="S19">
        <v>5000</v>
      </c>
      <c r="T19">
        <v>0.5</v>
      </c>
      <c r="U19">
        <f t="shared" ref="U19:U20" si="34">G19+B19*K19/(1000*I19)</f>
        <v>5.53</v>
      </c>
      <c r="V19" t="str">
        <f t="shared" ref="V19:V20" si="35">IF(AND(((B19*C19/I19)&lt;U19),((B19*C19*J19/H19)&lt;D19)),"Unlimited current","Limited current")</f>
        <v>Limited current</v>
      </c>
      <c r="W19" t="str">
        <f t="shared" ref="W19:W20" si="36">IF(V19="Unlimited current","DCM",IF(U19-(B19*H19*E19/(I19*(B19*J19+H19)))&gt;0,"CCM","DCM"))</f>
        <v>CCM</v>
      </c>
      <c r="X19">
        <f t="shared" ref="X19:X20" si="37">IF(V19="Limited current",U19,B19*C19/I19)</f>
        <v>5.53</v>
      </c>
      <c r="Y19">
        <f t="shared" ref="Y19:Y20" si="38">IF(W19="CCM",U19-(B19*H19*E19/(I19*(B19*J19+H19))),0)</f>
        <v>1.4585714285714291</v>
      </c>
      <c r="Z19">
        <f t="shared" ref="Z19:Z20" si="39">X19/J19</f>
        <v>0.13825000000000001</v>
      </c>
      <c r="AA19">
        <f t="shared" ref="AA19:AA20" si="40">Y19/J19</f>
        <v>3.6464285714285727E-2</v>
      </c>
      <c r="AB19">
        <f t="shared" ref="AB19:AB20" si="41">IF(W19="CCM",H19*E19/(B19*J19+H19),MIN(C19,U19*I19/B19))</f>
        <v>13.571428571428571</v>
      </c>
      <c r="AC19">
        <f t="shared" ref="AC19:AC20" si="42">IF(W19="CCM",E19-AB19,X19*I19*J19/H19)</f>
        <v>5.4285714285714288</v>
      </c>
      <c r="AD19">
        <f t="shared" ref="AD19:AD20" si="43">IF(W19="CCM",0,E19-(AB19+AC19))</f>
        <v>0</v>
      </c>
      <c r="AE19">
        <f t="shared" ref="AE19:AE20" si="44">(Y19+X19)*AB19*F19/2000</f>
        <v>2.4959183673469387</v>
      </c>
      <c r="AF19">
        <f t="shared" ref="AF19:AF20" si="45">(Z19+AA19)*AC19*E19/2000</f>
        <v>9.0102653061224502E-3</v>
      </c>
      <c r="AG19">
        <f t="shared" ref="AG19:AG20" si="46">B19+(H19+N19)/J19</f>
        <v>21.125</v>
      </c>
      <c r="AH19">
        <f t="shared" ref="AH19:AH20" si="47">(AG19*X19+Y19*B19)*L19*F19/6000000</f>
        <v>0.33045441729323305</v>
      </c>
      <c r="AI19">
        <f t="shared" ref="AI19:AI20" si="48">P19*F19*AB19*(Y19*Y19+Y19*(X19-Y19)+(X19-Y19)*(X19-Y19)/3)/1000000</f>
        <v>1.9416300291545188</v>
      </c>
      <c r="AJ19">
        <f t="shared" ref="AJ19:AJ20" si="49">T19*X19*X19*F19/2000</f>
        <v>0.40238026315789477</v>
      </c>
      <c r="AK19">
        <f t="shared" ref="AK19:AK20" si="50">Q19*AG19*AG19*F19/2000000000</f>
        <v>1.2918215460526315E-2</v>
      </c>
      <c r="AL19">
        <f t="shared" ref="AL19:AL20" si="51">AH19+AI19+AJ19+AK19</f>
        <v>2.6873829250661729</v>
      </c>
      <c r="AM19">
        <f t="shared" ref="AM19:AM20" si="52">AI19*R19/P19</f>
        <v>0.48540750728862969</v>
      </c>
      <c r="AN19">
        <f t="shared" ref="AN19:AN20" si="53">AM19*S19*AC19/(R19*AB19*J19*J19)</f>
        <v>1.2135187682215743E-2</v>
      </c>
      <c r="AO19">
        <f t="shared" ref="AO19:AO20" si="54">AN19+AM19</f>
        <v>0.49754269497084541</v>
      </c>
      <c r="AP19">
        <f t="shared" ref="AP19:AP20" si="55">N19*(Z19+AA19)*AC19*F19/2000</f>
        <v>0.12479591836734695</v>
      </c>
      <c r="AQ19">
        <f t="shared" ref="AQ19:AQ20" si="56">(H19+B19*J19)*AA19*M19*F19/6000000</f>
        <v>2.1494736842105268E-2</v>
      </c>
      <c r="AR19">
        <f t="shared" ref="AR19:AR20" si="57">AP19+AQ19</f>
        <v>0.14629065520945223</v>
      </c>
      <c r="AS19">
        <f t="shared" ref="AS19:AS20" si="58">(X19+Y19)*B19*AB19/(2*E19)</f>
        <v>14.975510204081633</v>
      </c>
      <c r="AT19">
        <f t="shared" ref="AT19:AT20" si="59">AS19-AR19-AO19-AL19</f>
        <v>11.644293928835165</v>
      </c>
      <c r="AU19">
        <f t="shared" ref="AU19:AU20" si="60">AT19*100/AS19</f>
        <v>77.755574068264238</v>
      </c>
      <c r="AV19">
        <f t="shared" si="28"/>
        <v>2.4846544489796576E-4</v>
      </c>
    </row>
    <row r="20" spans="2:48" x14ac:dyDescent="0.3">
      <c r="B20" s="1">
        <v>6</v>
      </c>
      <c r="C20" s="1">
        <v>17</v>
      </c>
      <c r="D20" s="1">
        <v>2</v>
      </c>
      <c r="E20" s="1">
        <f t="shared" si="30"/>
        <v>19</v>
      </c>
      <c r="F20" s="1">
        <f t="shared" si="31"/>
        <v>52.631578947368418</v>
      </c>
      <c r="G20" s="1">
        <v>5.5</v>
      </c>
      <c r="H20" s="1">
        <v>650</v>
      </c>
      <c r="I20">
        <v>20</v>
      </c>
      <c r="J20">
        <v>40</v>
      </c>
      <c r="K20" s="6">
        <v>100</v>
      </c>
      <c r="L20">
        <v>300</v>
      </c>
      <c r="M20">
        <v>80</v>
      </c>
      <c r="N20">
        <v>5</v>
      </c>
      <c r="O20">
        <v>65</v>
      </c>
      <c r="P20">
        <v>200</v>
      </c>
      <c r="Q20">
        <v>1100</v>
      </c>
      <c r="R20">
        <v>50</v>
      </c>
      <c r="S20">
        <v>5000</v>
      </c>
      <c r="T20">
        <v>0.5</v>
      </c>
      <c r="U20">
        <f t="shared" si="34"/>
        <v>5.53</v>
      </c>
      <c r="V20" t="str">
        <f t="shared" si="35"/>
        <v>Limited current</v>
      </c>
      <c r="W20" t="str">
        <f t="shared" si="36"/>
        <v>CCM</v>
      </c>
      <c r="X20">
        <f t="shared" si="37"/>
        <v>5.53</v>
      </c>
      <c r="Y20">
        <f t="shared" si="38"/>
        <v>1.3670786516853939</v>
      </c>
      <c r="Z20">
        <f t="shared" si="39"/>
        <v>0.13825000000000001</v>
      </c>
      <c r="AA20">
        <f t="shared" si="40"/>
        <v>3.4176966292134847E-2</v>
      </c>
      <c r="AB20">
        <f t="shared" si="41"/>
        <v>13.876404494382022</v>
      </c>
      <c r="AC20">
        <f t="shared" si="42"/>
        <v>5.1235955056179776</v>
      </c>
      <c r="AD20">
        <f t="shared" si="43"/>
        <v>0</v>
      </c>
      <c r="AE20">
        <f t="shared" si="44"/>
        <v>2.5185961368514076</v>
      </c>
      <c r="AF20">
        <f t="shared" si="45"/>
        <v>8.3927372806463854E-3</v>
      </c>
      <c r="AG20">
        <f t="shared" si="46"/>
        <v>22.375</v>
      </c>
      <c r="AH20">
        <f t="shared" si="47"/>
        <v>0.3472005839739799</v>
      </c>
      <c r="AI20">
        <f t="shared" si="48"/>
        <v>1.9480402126902037</v>
      </c>
      <c r="AJ20">
        <f t="shared" si="49"/>
        <v>0.40238026315789477</v>
      </c>
      <c r="AK20">
        <f t="shared" si="50"/>
        <v>1.4492228618421052E-2</v>
      </c>
      <c r="AL20">
        <f t="shared" si="51"/>
        <v>2.7121132884404999</v>
      </c>
      <c r="AM20">
        <f t="shared" si="52"/>
        <v>0.48701005317255086</v>
      </c>
      <c r="AN20">
        <f t="shared" si="53"/>
        <v>1.1238693534751175E-2</v>
      </c>
      <c r="AO20">
        <f t="shared" si="54"/>
        <v>0.49824874670730201</v>
      </c>
      <c r="AP20">
        <f t="shared" si="55"/>
        <v>0.11624289862391113</v>
      </c>
      <c r="AQ20">
        <f t="shared" si="56"/>
        <v>2.1345614035087727E-2</v>
      </c>
      <c r="AR20">
        <f t="shared" si="57"/>
        <v>0.13758851265899885</v>
      </c>
      <c r="AS20">
        <f t="shared" si="58"/>
        <v>15.111576821108446</v>
      </c>
      <c r="AT20">
        <f t="shared" si="59"/>
        <v>11.763626273301645</v>
      </c>
      <c r="AU20">
        <f t="shared" si="60"/>
        <v>77.845127696202738</v>
      </c>
      <c r="AV20">
        <f t="shared" si="28"/>
        <v>2.6700364432332032E-4</v>
      </c>
    </row>
    <row r="21" spans="2:48" x14ac:dyDescent="0.3">
      <c r="B21" s="1">
        <v>6</v>
      </c>
      <c r="C21" s="1">
        <v>17</v>
      </c>
      <c r="D21" s="1">
        <v>2</v>
      </c>
      <c r="E21" s="1">
        <f t="shared" si="30"/>
        <v>19</v>
      </c>
      <c r="F21" s="1">
        <f t="shared" si="31"/>
        <v>52.631578947368418</v>
      </c>
      <c r="G21" s="1">
        <v>5.5</v>
      </c>
      <c r="H21" s="1">
        <v>700</v>
      </c>
      <c r="I21">
        <v>20</v>
      </c>
      <c r="J21">
        <v>40</v>
      </c>
      <c r="K21" s="6">
        <v>100</v>
      </c>
      <c r="L21">
        <v>300</v>
      </c>
      <c r="M21">
        <v>80</v>
      </c>
      <c r="N21">
        <v>5</v>
      </c>
      <c r="O21">
        <v>65</v>
      </c>
      <c r="P21">
        <v>200</v>
      </c>
      <c r="Q21">
        <v>1100</v>
      </c>
      <c r="R21">
        <v>50</v>
      </c>
      <c r="S21">
        <v>5000</v>
      </c>
      <c r="T21">
        <v>0.5</v>
      </c>
      <c r="U21">
        <f t="shared" si="11"/>
        <v>5.53</v>
      </c>
      <c r="V21" t="str">
        <f t="shared" si="12"/>
        <v>Limited current</v>
      </c>
      <c r="W21" t="str">
        <f t="shared" si="13"/>
        <v>CCM</v>
      </c>
      <c r="X21">
        <f t="shared" si="14"/>
        <v>5.53</v>
      </c>
      <c r="Y21">
        <f t="shared" si="15"/>
        <v>1.2853191489361704</v>
      </c>
      <c r="Z21">
        <f t="shared" si="32"/>
        <v>0.13825000000000001</v>
      </c>
      <c r="AA21">
        <f t="shared" si="33"/>
        <v>3.213297872340426E-2</v>
      </c>
      <c r="AB21">
        <f t="shared" si="16"/>
        <v>14.148936170212766</v>
      </c>
      <c r="AC21">
        <f t="shared" si="0"/>
        <v>4.8510638297872344</v>
      </c>
      <c r="AD21">
        <f t="shared" si="1"/>
        <v>0</v>
      </c>
      <c r="AE21">
        <f t="shared" si="2"/>
        <v>2.5376188320507018</v>
      </c>
      <c r="AF21">
        <f t="shared" si="29"/>
        <v>7.8521177003168866E-3</v>
      </c>
      <c r="AG21">
        <f t="shared" si="3"/>
        <v>23.625</v>
      </c>
      <c r="AH21">
        <f t="shared" si="4"/>
        <v>0.36410043393057112</v>
      </c>
      <c r="AI21">
        <f t="shared" si="5"/>
        <v>1.9530873862246323</v>
      </c>
      <c r="AJ21">
        <f t="shared" si="6"/>
        <v>0.40238026315789477</v>
      </c>
      <c r="AK21">
        <f t="shared" si="7"/>
        <v>1.6156702302631578E-2</v>
      </c>
      <c r="AL21">
        <f t="shared" si="17"/>
        <v>2.7357247856157301</v>
      </c>
      <c r="AM21">
        <f t="shared" si="18"/>
        <v>0.48827184655615807</v>
      </c>
      <c r="AN21">
        <f t="shared" si="19"/>
        <v>1.0462968140489103E-2</v>
      </c>
      <c r="AO21">
        <f t="shared" si="20"/>
        <v>0.49873481469664716</v>
      </c>
      <c r="AP21">
        <f t="shared" si="8"/>
        <v>0.10875509280217294</v>
      </c>
      <c r="AQ21">
        <f t="shared" si="9"/>
        <v>2.1196491228070179E-2</v>
      </c>
      <c r="AR21">
        <f t="shared" si="21"/>
        <v>0.12995158403024312</v>
      </c>
      <c r="AS21">
        <f t="shared" si="10"/>
        <v>15.225712992304212</v>
      </c>
      <c r="AT21">
        <f t="shared" si="22"/>
        <v>11.861301807961592</v>
      </c>
      <c r="AU21">
        <f t="shared" si="23"/>
        <v>77.903095992659587</v>
      </c>
      <c r="AV21">
        <f t="shared" si="28"/>
        <v>2.8571515548245745E-4</v>
      </c>
    </row>
    <row r="22" spans="2:48" x14ac:dyDescent="0.3">
      <c r="B22" s="1">
        <v>6</v>
      </c>
      <c r="C22" s="1">
        <v>17</v>
      </c>
      <c r="D22" s="1">
        <v>2</v>
      </c>
      <c r="E22" s="1">
        <f t="shared" si="24"/>
        <v>19</v>
      </c>
      <c r="F22" s="1">
        <f t="shared" si="25"/>
        <v>52.631578947368418</v>
      </c>
      <c r="G22" s="1">
        <v>5.5</v>
      </c>
      <c r="H22" s="1">
        <v>750</v>
      </c>
      <c r="I22">
        <v>20</v>
      </c>
      <c r="J22">
        <v>40</v>
      </c>
      <c r="K22" s="6">
        <v>100</v>
      </c>
      <c r="L22">
        <v>300</v>
      </c>
      <c r="M22">
        <v>80</v>
      </c>
      <c r="N22">
        <v>5</v>
      </c>
      <c r="O22">
        <v>65</v>
      </c>
      <c r="P22">
        <v>200</v>
      </c>
      <c r="Q22">
        <v>1100</v>
      </c>
      <c r="R22">
        <v>50</v>
      </c>
      <c r="S22">
        <v>5000</v>
      </c>
      <c r="T22">
        <v>0.5</v>
      </c>
      <c r="U22">
        <f t="shared" si="11"/>
        <v>5.53</v>
      </c>
      <c r="V22" t="str">
        <f t="shared" si="12"/>
        <v>Limited current</v>
      </c>
      <c r="W22" t="str">
        <f t="shared" si="13"/>
        <v>CCM</v>
      </c>
      <c r="X22">
        <f t="shared" si="14"/>
        <v>5.53</v>
      </c>
      <c r="Y22">
        <f t="shared" si="15"/>
        <v>1.2118181818181819</v>
      </c>
      <c r="Z22">
        <f t="shared" si="26"/>
        <v>0.13825000000000001</v>
      </c>
      <c r="AA22">
        <f t="shared" si="27"/>
        <v>3.0295454545454549E-2</v>
      </c>
      <c r="AB22">
        <f t="shared" si="16"/>
        <v>14.393939393939394</v>
      </c>
      <c r="AC22">
        <f t="shared" si="0"/>
        <v>4.6060606060606055</v>
      </c>
      <c r="AD22">
        <f t="shared" si="1"/>
        <v>0</v>
      </c>
      <c r="AE22">
        <f t="shared" si="2"/>
        <v>2.553719008264463</v>
      </c>
      <c r="AF22">
        <f t="shared" si="29"/>
        <v>7.3751404958677684E-3</v>
      </c>
      <c r="AG22">
        <f t="shared" si="3"/>
        <v>24.875</v>
      </c>
      <c r="AH22">
        <f t="shared" si="4"/>
        <v>0.38113068181818183</v>
      </c>
      <c r="AI22">
        <f t="shared" si="5"/>
        <v>1.9571089823858423</v>
      </c>
      <c r="AJ22">
        <f t="shared" si="6"/>
        <v>0.40238026315789477</v>
      </c>
      <c r="AK22">
        <f t="shared" si="7"/>
        <v>1.7911636513157893E-2</v>
      </c>
      <c r="AL22">
        <f t="shared" si="17"/>
        <v>2.7585315638750765</v>
      </c>
      <c r="AM22">
        <f t="shared" si="18"/>
        <v>0.48927724559646057</v>
      </c>
      <c r="AN22">
        <f t="shared" si="19"/>
        <v>9.7855449119292112E-3</v>
      </c>
      <c r="AO22">
        <f t="shared" si="20"/>
        <v>0.49906279050838981</v>
      </c>
      <c r="AP22">
        <f t="shared" si="8"/>
        <v>0.1021487603305785</v>
      </c>
      <c r="AQ22">
        <f t="shared" si="9"/>
        <v>2.1047368421052631E-2</v>
      </c>
      <c r="AR22">
        <f t="shared" si="21"/>
        <v>0.12319612875163113</v>
      </c>
      <c r="AS22">
        <f t="shared" si="10"/>
        <v>15.32231404958678</v>
      </c>
      <c r="AT22">
        <f t="shared" si="22"/>
        <v>11.941523566451682</v>
      </c>
      <c r="AU22">
        <f t="shared" si="23"/>
        <v>77.935509791836751</v>
      </c>
      <c r="AV22">
        <f t="shared" si="28"/>
        <v>3.0458569039427355E-4</v>
      </c>
    </row>
    <row r="23" spans="2:48" x14ac:dyDescent="0.3">
      <c r="B23" s="1">
        <v>6</v>
      </c>
      <c r="C23" s="1">
        <v>17</v>
      </c>
      <c r="D23" s="1">
        <v>2</v>
      </c>
      <c r="E23" s="1">
        <f t="shared" ref="E23:E29" si="61">C23+D23</f>
        <v>19</v>
      </c>
      <c r="F23" s="1">
        <f t="shared" ref="F23:F29" si="62">1000/E23</f>
        <v>52.631578947368418</v>
      </c>
      <c r="G23" s="1">
        <v>5.5</v>
      </c>
      <c r="H23" s="1">
        <v>800</v>
      </c>
      <c r="I23">
        <v>20</v>
      </c>
      <c r="J23">
        <v>40</v>
      </c>
      <c r="K23" s="6">
        <v>100</v>
      </c>
      <c r="L23">
        <v>300</v>
      </c>
      <c r="M23">
        <v>80</v>
      </c>
      <c r="N23">
        <v>5</v>
      </c>
      <c r="O23">
        <v>65</v>
      </c>
      <c r="P23">
        <v>200</v>
      </c>
      <c r="Q23">
        <v>1100</v>
      </c>
      <c r="R23">
        <v>50</v>
      </c>
      <c r="S23">
        <v>5000</v>
      </c>
      <c r="T23">
        <v>0.5</v>
      </c>
      <c r="U23">
        <f t="shared" si="11"/>
        <v>5.53</v>
      </c>
      <c r="V23" t="str">
        <f t="shared" si="12"/>
        <v>Limited current</v>
      </c>
      <c r="W23" t="str">
        <f t="shared" si="13"/>
        <v>CCM</v>
      </c>
      <c r="X23">
        <f t="shared" si="14"/>
        <v>5.53</v>
      </c>
      <c r="Y23">
        <f t="shared" si="15"/>
        <v>1.1453846153846152</v>
      </c>
      <c r="Z23">
        <f t="shared" ref="Z23:Z29" si="63">X23/J23</f>
        <v>0.13825000000000001</v>
      </c>
      <c r="AA23">
        <f t="shared" ref="AA23:AA29" si="64">Y23/J23</f>
        <v>2.863461538461538E-2</v>
      </c>
      <c r="AB23">
        <f t="shared" si="16"/>
        <v>14.615384615384615</v>
      </c>
      <c r="AC23">
        <f t="shared" si="0"/>
        <v>4.384615384615385</v>
      </c>
      <c r="AD23">
        <f t="shared" si="1"/>
        <v>0</v>
      </c>
      <c r="AE23">
        <f t="shared" si="2"/>
        <v>2.5674556213017747</v>
      </c>
      <c r="AF23">
        <f t="shared" si="29"/>
        <v>6.9513860946745576E-3</v>
      </c>
      <c r="AG23">
        <f t="shared" si="3"/>
        <v>26.125</v>
      </c>
      <c r="AH23">
        <f t="shared" si="4"/>
        <v>0.39827252024291493</v>
      </c>
      <c r="AI23">
        <f t="shared" si="5"/>
        <v>1.9603478379608554</v>
      </c>
      <c r="AJ23">
        <f t="shared" si="6"/>
        <v>0.40238026315789477</v>
      </c>
      <c r="AK23">
        <f t="shared" si="7"/>
        <v>1.9757031250000001E-2</v>
      </c>
      <c r="AL23">
        <f t="shared" si="17"/>
        <v>2.7807576526116655</v>
      </c>
      <c r="AM23">
        <f t="shared" si="18"/>
        <v>0.49008695949021386</v>
      </c>
      <c r="AN23">
        <f t="shared" si="19"/>
        <v>9.1891304904415123E-3</v>
      </c>
      <c r="AO23">
        <f t="shared" si="20"/>
        <v>0.49927608998065537</v>
      </c>
      <c r="AP23">
        <f t="shared" si="8"/>
        <v>9.6279585798816569E-2</v>
      </c>
      <c r="AQ23">
        <f t="shared" si="9"/>
        <v>2.0898245614035083E-2</v>
      </c>
      <c r="AR23">
        <f t="shared" si="21"/>
        <v>0.11717783141285165</v>
      </c>
      <c r="AS23">
        <f t="shared" si="10"/>
        <v>15.404733727810651</v>
      </c>
      <c r="AT23">
        <f t="shared" si="22"/>
        <v>12.007522153805478</v>
      </c>
      <c r="AU23">
        <f t="shared" si="23"/>
        <v>77.946963355347847</v>
      </c>
      <c r="AV23">
        <f t="shared" si="28"/>
        <v>3.2360370807780066E-4</v>
      </c>
    </row>
    <row r="24" spans="2:48" x14ac:dyDescent="0.3">
      <c r="B24" s="1">
        <v>6</v>
      </c>
      <c r="C24" s="1">
        <v>17</v>
      </c>
      <c r="D24" s="1">
        <v>2</v>
      </c>
      <c r="E24" s="1">
        <f t="shared" ref="E24:E27" si="65">C24+D24</f>
        <v>19</v>
      </c>
      <c r="F24" s="1">
        <f t="shared" ref="F24:F27" si="66">1000/E24</f>
        <v>52.631578947368418</v>
      </c>
      <c r="G24" s="1">
        <v>5.5</v>
      </c>
      <c r="H24" s="1">
        <v>850</v>
      </c>
      <c r="I24">
        <v>20</v>
      </c>
      <c r="J24">
        <v>40</v>
      </c>
      <c r="K24" s="6">
        <v>100</v>
      </c>
      <c r="L24">
        <v>300</v>
      </c>
      <c r="M24">
        <v>80</v>
      </c>
      <c r="N24">
        <v>5</v>
      </c>
      <c r="O24">
        <v>65</v>
      </c>
      <c r="P24">
        <v>200</v>
      </c>
      <c r="Q24">
        <v>1100</v>
      </c>
      <c r="R24">
        <v>50</v>
      </c>
      <c r="S24">
        <v>5000</v>
      </c>
      <c r="T24">
        <v>0.5</v>
      </c>
      <c r="U24">
        <f t="shared" si="11"/>
        <v>5.53</v>
      </c>
      <c r="V24" t="str">
        <f t="shared" si="12"/>
        <v>Limited current</v>
      </c>
      <c r="W24" t="str">
        <f t="shared" si="13"/>
        <v>CCM</v>
      </c>
      <c r="X24">
        <f t="shared" si="14"/>
        <v>5.53</v>
      </c>
      <c r="Y24">
        <f t="shared" si="15"/>
        <v>1.0850458715596334</v>
      </c>
      <c r="Z24">
        <f t="shared" ref="Z24:Z27" si="67">X24/J24</f>
        <v>0.13825000000000001</v>
      </c>
      <c r="AA24">
        <f t="shared" ref="AA24:AA27" si="68">Y24/J24</f>
        <v>2.7126146788990835E-2</v>
      </c>
      <c r="AB24">
        <f t="shared" si="16"/>
        <v>14.81651376146789</v>
      </c>
      <c r="AC24">
        <f t="shared" si="0"/>
        <v>4.1834862385321099</v>
      </c>
      <c r="AD24">
        <f t="shared" si="1"/>
        <v>0</v>
      </c>
      <c r="AE24">
        <f t="shared" si="2"/>
        <v>2.5792610049659119</v>
      </c>
      <c r="AF24">
        <f t="shared" si="29"/>
        <v>6.57256392559549E-3</v>
      </c>
      <c r="AG24">
        <f t="shared" si="3"/>
        <v>27.375</v>
      </c>
      <c r="AH24">
        <f t="shared" si="4"/>
        <v>0.41551059270883633</v>
      </c>
      <c r="AI24">
        <f t="shared" si="5"/>
        <v>1.9629815890609401</v>
      </c>
      <c r="AJ24">
        <f t="shared" si="6"/>
        <v>0.40238026315789477</v>
      </c>
      <c r="AK24">
        <f t="shared" si="7"/>
        <v>2.1692886513157893E-2</v>
      </c>
      <c r="AL24">
        <f t="shared" si="17"/>
        <v>2.802565331440829</v>
      </c>
      <c r="AM24">
        <f t="shared" si="18"/>
        <v>0.49074539726523503</v>
      </c>
      <c r="AN24">
        <f t="shared" si="19"/>
        <v>8.6602128929159118E-3</v>
      </c>
      <c r="AO24">
        <f t="shared" si="20"/>
        <v>0.49940561015815094</v>
      </c>
      <c r="AP24">
        <f t="shared" si="8"/>
        <v>9.103274135173807E-2</v>
      </c>
      <c r="AQ24">
        <f t="shared" si="9"/>
        <v>2.0749122807017548E-2</v>
      </c>
      <c r="AR24">
        <f t="shared" si="21"/>
        <v>0.11178186415875561</v>
      </c>
      <c r="AS24">
        <f t="shared" si="10"/>
        <v>15.475566029795473</v>
      </c>
      <c r="AT24">
        <f t="shared" si="22"/>
        <v>12.061813224037738</v>
      </c>
      <c r="AU24">
        <f t="shared" si="23"/>
        <v>77.941014892863009</v>
      </c>
      <c r="AV24">
        <f t="shared" si="28"/>
        <v>3.4275977589287549E-4</v>
      </c>
    </row>
    <row r="25" spans="2:48" x14ac:dyDescent="0.3">
      <c r="B25" s="1">
        <v>6</v>
      </c>
      <c r="C25" s="1">
        <v>17</v>
      </c>
      <c r="D25" s="1">
        <v>2</v>
      </c>
      <c r="E25" s="1">
        <f t="shared" si="65"/>
        <v>19</v>
      </c>
      <c r="F25" s="1">
        <f t="shared" si="66"/>
        <v>52.631578947368418</v>
      </c>
      <c r="G25" s="1">
        <v>5.5</v>
      </c>
      <c r="H25" s="1">
        <v>900</v>
      </c>
      <c r="I25">
        <v>20</v>
      </c>
      <c r="J25">
        <v>40</v>
      </c>
      <c r="K25" s="6">
        <v>100</v>
      </c>
      <c r="L25">
        <v>300</v>
      </c>
      <c r="M25">
        <v>80</v>
      </c>
      <c r="N25">
        <v>5</v>
      </c>
      <c r="O25">
        <v>65</v>
      </c>
      <c r="P25">
        <v>200</v>
      </c>
      <c r="Q25">
        <v>1100</v>
      </c>
      <c r="R25">
        <v>50</v>
      </c>
      <c r="S25">
        <v>5000</v>
      </c>
      <c r="T25">
        <v>0.5</v>
      </c>
      <c r="U25">
        <f t="shared" si="11"/>
        <v>5.53</v>
      </c>
      <c r="V25" t="str">
        <f t="shared" si="12"/>
        <v>Limited current</v>
      </c>
      <c r="W25" t="str">
        <f t="shared" si="13"/>
        <v>CCM</v>
      </c>
      <c r="X25">
        <f t="shared" si="14"/>
        <v>5.53</v>
      </c>
      <c r="Y25">
        <f t="shared" si="15"/>
        <v>1.0300000000000002</v>
      </c>
      <c r="Z25">
        <f t="shared" si="67"/>
        <v>0.13825000000000001</v>
      </c>
      <c r="AA25">
        <f t="shared" si="68"/>
        <v>2.5750000000000006E-2</v>
      </c>
      <c r="AB25">
        <f t="shared" si="16"/>
        <v>15</v>
      </c>
      <c r="AC25">
        <f t="shared" si="0"/>
        <v>4</v>
      </c>
      <c r="AD25">
        <f t="shared" si="1"/>
        <v>0</v>
      </c>
      <c r="AE25">
        <f t="shared" si="2"/>
        <v>2.5894736842105264</v>
      </c>
      <c r="AF25">
        <f t="shared" si="29"/>
        <v>6.2320000000000006E-3</v>
      </c>
      <c r="AG25">
        <f t="shared" si="3"/>
        <v>28.625</v>
      </c>
      <c r="AH25">
        <f t="shared" si="4"/>
        <v>0.43283223684210531</v>
      </c>
      <c r="AI25">
        <f t="shared" si="5"/>
        <v>1.9651421052631579</v>
      </c>
      <c r="AJ25">
        <f t="shared" si="6"/>
        <v>0.40238026315789477</v>
      </c>
      <c r="AK25">
        <f t="shared" si="7"/>
        <v>2.3719202302631574E-2</v>
      </c>
      <c r="AL25">
        <f t="shared" si="17"/>
        <v>2.8240738075657896</v>
      </c>
      <c r="AM25">
        <f t="shared" si="18"/>
        <v>0.49128552631578948</v>
      </c>
      <c r="AN25">
        <f t="shared" si="19"/>
        <v>8.1880921052631585E-3</v>
      </c>
      <c r="AO25">
        <f t="shared" si="20"/>
        <v>0.49947361842105265</v>
      </c>
      <c r="AP25">
        <f t="shared" si="8"/>
        <v>8.6315789473684207E-2</v>
      </c>
      <c r="AQ25">
        <f t="shared" si="9"/>
        <v>2.0600000000000004E-2</v>
      </c>
      <c r="AR25">
        <f t="shared" si="21"/>
        <v>0.10691578947368421</v>
      </c>
      <c r="AS25">
        <f t="shared" si="10"/>
        <v>15.536842105263156</v>
      </c>
      <c r="AT25">
        <f t="shared" si="22"/>
        <v>12.106378889802631</v>
      </c>
      <c r="AU25">
        <f t="shared" si="23"/>
        <v>77.920460334095537</v>
      </c>
      <c r="AV25">
        <f t="shared" si="28"/>
        <v>3.6204611245990335E-4</v>
      </c>
    </row>
    <row r="26" spans="2:48" x14ac:dyDescent="0.3">
      <c r="B26" s="1">
        <v>6</v>
      </c>
      <c r="C26" s="1">
        <v>17</v>
      </c>
      <c r="D26" s="1">
        <v>2</v>
      </c>
      <c r="E26" s="1">
        <f t="shared" si="65"/>
        <v>19</v>
      </c>
      <c r="F26" s="1">
        <f t="shared" si="66"/>
        <v>52.631578947368418</v>
      </c>
      <c r="G26" s="1">
        <v>5.5</v>
      </c>
      <c r="H26" s="1">
        <v>950</v>
      </c>
      <c r="I26">
        <v>20</v>
      </c>
      <c r="J26">
        <v>40</v>
      </c>
      <c r="K26" s="6">
        <v>100</v>
      </c>
      <c r="L26">
        <v>300</v>
      </c>
      <c r="M26">
        <v>80</v>
      </c>
      <c r="N26">
        <v>5</v>
      </c>
      <c r="O26">
        <v>65</v>
      </c>
      <c r="P26">
        <v>200</v>
      </c>
      <c r="Q26">
        <v>1100</v>
      </c>
      <c r="R26">
        <v>50</v>
      </c>
      <c r="S26">
        <v>5000</v>
      </c>
      <c r="T26">
        <v>0.5</v>
      </c>
      <c r="U26">
        <f t="shared" si="11"/>
        <v>5.53</v>
      </c>
      <c r="V26" t="str">
        <f t="shared" si="12"/>
        <v>Limited current</v>
      </c>
      <c r="W26" t="str">
        <f t="shared" si="13"/>
        <v>CCM</v>
      </c>
      <c r="X26">
        <f t="shared" si="14"/>
        <v>5.53</v>
      </c>
      <c r="Y26">
        <f t="shared" si="15"/>
        <v>0.97957983193277354</v>
      </c>
      <c r="Z26">
        <f t="shared" si="67"/>
        <v>0.13825000000000001</v>
      </c>
      <c r="AA26">
        <f t="shared" si="68"/>
        <v>2.4489495798319338E-2</v>
      </c>
      <c r="AB26">
        <f t="shared" si="16"/>
        <v>15.168067226890756</v>
      </c>
      <c r="AC26">
        <f t="shared" si="0"/>
        <v>3.8319327731092443</v>
      </c>
      <c r="AD26">
        <f t="shared" si="1"/>
        <v>0</v>
      </c>
      <c r="AE26">
        <f t="shared" si="2"/>
        <v>2.5983616976202248</v>
      </c>
      <c r="AF26">
        <f t="shared" si="29"/>
        <v>5.924264670574113E-3</v>
      </c>
      <c r="AG26">
        <f t="shared" si="3"/>
        <v>29.875</v>
      </c>
      <c r="AH26">
        <f t="shared" si="4"/>
        <v>0.45022691839893847</v>
      </c>
      <c r="AI26">
        <f t="shared" si="5"/>
        <v>1.9669285973015012</v>
      </c>
      <c r="AJ26">
        <f t="shared" si="6"/>
        <v>0.40238026315789477</v>
      </c>
      <c r="AK26">
        <f t="shared" si="7"/>
        <v>2.5835978618421053E-2</v>
      </c>
      <c r="AL26">
        <f t="shared" si="17"/>
        <v>2.8453717574767556</v>
      </c>
      <c r="AM26">
        <f t="shared" si="18"/>
        <v>0.49173214932537523</v>
      </c>
      <c r="AN26">
        <f t="shared" si="19"/>
        <v>7.7641918314532953E-3</v>
      </c>
      <c r="AO26">
        <f t="shared" si="20"/>
        <v>0.4994963411568285</v>
      </c>
      <c r="AP26">
        <f t="shared" si="8"/>
        <v>8.205352729327027E-2</v>
      </c>
      <c r="AQ26">
        <f t="shared" si="9"/>
        <v>2.0450877192982463E-2</v>
      </c>
      <c r="AR26">
        <f t="shared" si="21"/>
        <v>0.10250440448625273</v>
      </c>
      <c r="AS26">
        <f t="shared" si="10"/>
        <v>15.590170185721346</v>
      </c>
      <c r="AT26">
        <f t="shared" si="22"/>
        <v>12.142797682601511</v>
      </c>
      <c r="AU26">
        <f t="shared" si="23"/>
        <v>77.887524882331306</v>
      </c>
      <c r="AV26">
        <f t="shared" si="28"/>
        <v>3.8145625161254391E-4</v>
      </c>
    </row>
    <row r="27" spans="2:48" x14ac:dyDescent="0.3">
      <c r="B27" s="1">
        <v>6</v>
      </c>
      <c r="C27" s="1">
        <v>17</v>
      </c>
      <c r="D27" s="1">
        <v>2</v>
      </c>
      <c r="E27" s="1">
        <f t="shared" si="65"/>
        <v>19</v>
      </c>
      <c r="F27" s="1">
        <f t="shared" si="66"/>
        <v>52.631578947368418</v>
      </c>
      <c r="G27" s="1">
        <v>5.5</v>
      </c>
      <c r="H27" s="1">
        <v>1000</v>
      </c>
      <c r="I27">
        <v>20</v>
      </c>
      <c r="J27">
        <v>40</v>
      </c>
      <c r="K27" s="6">
        <v>100</v>
      </c>
      <c r="L27">
        <v>300</v>
      </c>
      <c r="M27">
        <v>80</v>
      </c>
      <c r="N27">
        <v>5</v>
      </c>
      <c r="O27">
        <v>65</v>
      </c>
      <c r="P27">
        <v>200</v>
      </c>
      <c r="Q27">
        <v>1100</v>
      </c>
      <c r="R27">
        <v>50</v>
      </c>
      <c r="S27">
        <v>5000</v>
      </c>
      <c r="T27">
        <v>0.5</v>
      </c>
      <c r="U27">
        <f t="shared" si="11"/>
        <v>5.53</v>
      </c>
      <c r="V27" t="str">
        <f t="shared" si="12"/>
        <v>Limited current</v>
      </c>
      <c r="W27" t="str">
        <f t="shared" si="13"/>
        <v>CCM</v>
      </c>
      <c r="X27">
        <f t="shared" si="14"/>
        <v>5.53</v>
      </c>
      <c r="Y27">
        <f t="shared" si="15"/>
        <v>0.93322580645161324</v>
      </c>
      <c r="Z27">
        <f t="shared" si="67"/>
        <v>0.13825000000000001</v>
      </c>
      <c r="AA27">
        <f t="shared" si="68"/>
        <v>2.3330645161290332E-2</v>
      </c>
      <c r="AB27">
        <f t="shared" si="16"/>
        <v>15.32258064516129</v>
      </c>
      <c r="AC27">
        <f t="shared" si="0"/>
        <v>3.67741935483871</v>
      </c>
      <c r="AD27">
        <f t="shared" si="1"/>
        <v>0</v>
      </c>
      <c r="AE27">
        <f t="shared" si="2"/>
        <v>2.6061394380853278</v>
      </c>
      <c r="AF27">
        <f t="shared" si="29"/>
        <v>5.6448980228928211E-3</v>
      </c>
      <c r="AG27">
        <f t="shared" si="3"/>
        <v>31.125</v>
      </c>
      <c r="AH27">
        <f t="shared" si="4"/>
        <v>0.46768580220713069</v>
      </c>
      <c r="AI27">
        <f t="shared" si="5"/>
        <v>1.9684166191131549</v>
      </c>
      <c r="AJ27">
        <f t="shared" si="6"/>
        <v>0.40238026315789477</v>
      </c>
      <c r="AK27">
        <f t="shared" si="7"/>
        <v>2.8043215460526315E-2</v>
      </c>
      <c r="AL27">
        <f t="shared" si="17"/>
        <v>2.8665258999387069</v>
      </c>
      <c r="AM27">
        <f t="shared" si="18"/>
        <v>0.49210415477828873</v>
      </c>
      <c r="AN27">
        <f t="shared" si="19"/>
        <v>7.3815623216743316E-3</v>
      </c>
      <c r="AO27">
        <f t="shared" si="20"/>
        <v>0.49948571709996303</v>
      </c>
      <c r="AP27">
        <f t="shared" si="8"/>
        <v>7.8184183142559843E-2</v>
      </c>
      <c r="AQ27">
        <f t="shared" si="9"/>
        <v>2.0301754385964921E-2</v>
      </c>
      <c r="AR27">
        <f t="shared" si="21"/>
        <v>9.8485937528524761E-2</v>
      </c>
      <c r="AS27">
        <f t="shared" si="10"/>
        <v>15.636836628511967</v>
      </c>
      <c r="AT27">
        <f t="shared" si="22"/>
        <v>12.172339073944773</v>
      </c>
      <c r="AU27">
        <f t="shared" si="23"/>
        <v>77.843999800764792</v>
      </c>
      <c r="AV27">
        <f t="shared" si="28"/>
        <v>4.0098478974727708E-4</v>
      </c>
    </row>
    <row r="28" spans="2:48" x14ac:dyDescent="0.3">
      <c r="B28" s="1">
        <v>6</v>
      </c>
      <c r="C28" s="1">
        <v>17</v>
      </c>
      <c r="D28" s="1">
        <v>2</v>
      </c>
      <c r="E28" s="1">
        <f t="shared" si="61"/>
        <v>19</v>
      </c>
      <c r="F28" s="1">
        <f t="shared" si="62"/>
        <v>52.631578947368418</v>
      </c>
      <c r="G28" s="1">
        <v>5.5</v>
      </c>
      <c r="H28" s="1">
        <v>1050</v>
      </c>
      <c r="I28">
        <v>20</v>
      </c>
      <c r="J28">
        <v>40</v>
      </c>
      <c r="K28" s="6">
        <v>100</v>
      </c>
      <c r="L28">
        <v>300</v>
      </c>
      <c r="M28">
        <v>80</v>
      </c>
      <c r="N28">
        <v>5</v>
      </c>
      <c r="O28">
        <v>65</v>
      </c>
      <c r="P28">
        <v>200</v>
      </c>
      <c r="Q28">
        <v>1100</v>
      </c>
      <c r="R28">
        <v>50</v>
      </c>
      <c r="S28">
        <v>5000</v>
      </c>
      <c r="T28">
        <v>0.5</v>
      </c>
      <c r="U28">
        <f t="shared" si="11"/>
        <v>5.53</v>
      </c>
      <c r="V28" t="str">
        <f t="shared" si="12"/>
        <v>Limited current</v>
      </c>
      <c r="W28" t="str">
        <f t="shared" si="13"/>
        <v>CCM</v>
      </c>
      <c r="X28">
        <f t="shared" si="14"/>
        <v>5.53</v>
      </c>
      <c r="Y28">
        <f t="shared" si="15"/>
        <v>0.89046511627906977</v>
      </c>
      <c r="Z28">
        <f t="shared" si="63"/>
        <v>0.13825000000000001</v>
      </c>
      <c r="AA28">
        <f t="shared" si="64"/>
        <v>2.2261627906976743E-2</v>
      </c>
      <c r="AB28">
        <f t="shared" si="16"/>
        <v>15.465116279069768</v>
      </c>
      <c r="AC28">
        <f t="shared" si="0"/>
        <v>3.5348837209302317</v>
      </c>
      <c r="AD28">
        <f t="shared" si="1"/>
        <v>0</v>
      </c>
      <c r="AE28">
        <f t="shared" si="2"/>
        <v>2.6129799891833421</v>
      </c>
      <c r="AF28">
        <f t="shared" si="29"/>
        <v>5.3902044348296367E-3</v>
      </c>
      <c r="AG28">
        <f t="shared" si="3"/>
        <v>32.375</v>
      </c>
      <c r="AH28">
        <f t="shared" si="4"/>
        <v>0.48520142288861678</v>
      </c>
      <c r="AI28">
        <f t="shared" si="5"/>
        <v>1.9696643528242797</v>
      </c>
      <c r="AJ28">
        <f t="shared" si="6"/>
        <v>0.40238026315789477</v>
      </c>
      <c r="AK28">
        <f t="shared" si="7"/>
        <v>3.0340912828947367E-2</v>
      </c>
      <c r="AL28">
        <f t="shared" si="17"/>
        <v>2.8875869516997383</v>
      </c>
      <c r="AM28">
        <f t="shared" si="18"/>
        <v>0.49241608820606991</v>
      </c>
      <c r="AN28">
        <f t="shared" si="19"/>
        <v>7.0345155458009963E-3</v>
      </c>
      <c r="AO28">
        <f t="shared" si="20"/>
        <v>0.49945060375187089</v>
      </c>
      <c r="AP28">
        <f t="shared" si="8"/>
        <v>7.4656571119524048E-2</v>
      </c>
      <c r="AQ28">
        <f t="shared" si="9"/>
        <v>2.0152631578947363E-2</v>
      </c>
      <c r="AR28">
        <f t="shared" si="21"/>
        <v>9.4809202698471415E-2</v>
      </c>
      <c r="AS28">
        <f t="shared" si="10"/>
        <v>15.677879935100057</v>
      </c>
      <c r="AT28">
        <f t="shared" si="22"/>
        <v>12.196033176949976</v>
      </c>
      <c r="AU28">
        <f t="shared" si="23"/>
        <v>77.791341861504961</v>
      </c>
      <c r="AV28">
        <f t="shared" si="28"/>
        <v>4.2062719226655134E-4</v>
      </c>
    </row>
    <row r="29" spans="2:48" x14ac:dyDescent="0.3">
      <c r="B29" s="1">
        <v>6</v>
      </c>
      <c r="C29" s="1">
        <v>17</v>
      </c>
      <c r="D29" s="1">
        <v>2</v>
      </c>
      <c r="E29" s="1">
        <f t="shared" si="61"/>
        <v>19</v>
      </c>
      <c r="F29" s="1">
        <f t="shared" si="62"/>
        <v>52.631578947368418</v>
      </c>
      <c r="G29" s="1">
        <v>5.5</v>
      </c>
      <c r="H29" s="1">
        <v>1100</v>
      </c>
      <c r="I29">
        <v>20</v>
      </c>
      <c r="J29">
        <v>40</v>
      </c>
      <c r="K29" s="6">
        <v>100</v>
      </c>
      <c r="L29">
        <v>300</v>
      </c>
      <c r="M29">
        <v>80</v>
      </c>
      <c r="N29">
        <v>5</v>
      </c>
      <c r="O29">
        <v>65</v>
      </c>
      <c r="P29">
        <v>200</v>
      </c>
      <c r="Q29">
        <v>1100</v>
      </c>
      <c r="R29">
        <v>50</v>
      </c>
      <c r="S29">
        <v>5000</v>
      </c>
      <c r="T29">
        <v>0.5</v>
      </c>
      <c r="U29">
        <f t="shared" si="11"/>
        <v>5.53</v>
      </c>
      <c r="V29" t="str">
        <f t="shared" si="12"/>
        <v>Limited current</v>
      </c>
      <c r="W29" t="str">
        <f t="shared" si="13"/>
        <v>CCM</v>
      </c>
      <c r="X29">
        <f t="shared" si="14"/>
        <v>5.53</v>
      </c>
      <c r="Y29">
        <f t="shared" si="15"/>
        <v>0.85089552238806032</v>
      </c>
      <c r="Z29">
        <f t="shared" si="63"/>
        <v>0.13825000000000001</v>
      </c>
      <c r="AA29">
        <f t="shared" si="64"/>
        <v>2.1272388059701507E-2</v>
      </c>
      <c r="AB29">
        <f t="shared" si="16"/>
        <v>15.597014925373134</v>
      </c>
      <c r="AC29">
        <f t="shared" si="0"/>
        <v>3.4029850746268657</v>
      </c>
      <c r="AD29">
        <f t="shared" si="1"/>
        <v>0</v>
      </c>
      <c r="AE29">
        <f t="shared" si="2"/>
        <v>2.6190242815771891</v>
      </c>
      <c r="AF29">
        <f t="shared" si="29"/>
        <v>5.1570969035419929E-3</v>
      </c>
      <c r="AG29">
        <f t="shared" si="3"/>
        <v>33.625</v>
      </c>
      <c r="AH29">
        <f t="shared" si="4"/>
        <v>0.50276742930086415</v>
      </c>
      <c r="AI29">
        <f t="shared" si="5"/>
        <v>1.9707170632690858</v>
      </c>
      <c r="AJ29">
        <f t="shared" si="6"/>
        <v>0.40238026315789477</v>
      </c>
      <c r="AK29">
        <f t="shared" si="7"/>
        <v>3.2729070723684209E-2</v>
      </c>
      <c r="AL29">
        <f t="shared" si="17"/>
        <v>2.9085938264515288</v>
      </c>
      <c r="AM29">
        <f t="shared" si="18"/>
        <v>0.49267926581727145</v>
      </c>
      <c r="AN29">
        <f t="shared" si="19"/>
        <v>6.7183536247809742E-3</v>
      </c>
      <c r="AO29">
        <f t="shared" si="20"/>
        <v>0.49939761944205241</v>
      </c>
      <c r="AP29">
        <f t="shared" si="8"/>
        <v>7.1427934952105143E-2</v>
      </c>
      <c r="AQ29">
        <f t="shared" si="9"/>
        <v>2.0003508771929836E-2</v>
      </c>
      <c r="AR29">
        <f t="shared" si="21"/>
        <v>9.1431443724034972E-2</v>
      </c>
      <c r="AS29">
        <f t="shared" si="10"/>
        <v>15.714145689463136</v>
      </c>
      <c r="AT29">
        <f t="shared" si="22"/>
        <v>12.214722799845518</v>
      </c>
      <c r="AU29">
        <f t="shared" si="23"/>
        <v>77.730746813909846</v>
      </c>
      <c r="AV29">
        <f t="shared" si="28"/>
        <v>4.4037964290080943E-4</v>
      </c>
    </row>
    <row r="30" spans="2:48" x14ac:dyDescent="0.3">
      <c r="H30" s="1"/>
    </row>
    <row r="31" spans="2:48" x14ac:dyDescent="0.3">
      <c r="AV31" s="1">
        <f>SUM(AV8:AV29)</f>
        <v>5.3145041126213838E-3</v>
      </c>
    </row>
    <row r="34" spans="8:22" x14ac:dyDescent="0.3">
      <c r="H34" t="s">
        <v>46</v>
      </c>
    </row>
    <row r="36" spans="8:22" x14ac:dyDescent="0.3">
      <c r="V36">
        <v>3</v>
      </c>
    </row>
  </sheetData>
  <mergeCells count="2">
    <mergeCell ref="B6:T6"/>
    <mergeCell ref="U6:AJ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4" zoomScaleNormal="94" workbookViewId="0">
      <selection activeCell="R11" sqref="R11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Primary current limitation</vt:lpstr>
      <vt:lpstr>Иллюстрации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2025-02-16T13:03:26Z</dcterms:modified>
</cp:coreProperties>
</file>